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455" windowHeight="4425" activeTab="0"/>
  </bookViews>
  <sheets>
    <sheet name="Inputs" sheetId="1" r:id="rId1"/>
    <sheet name="Calculations" sheetId="2" r:id="rId2"/>
    <sheet name="Results" sheetId="3" r:id="rId3"/>
    <sheet name="TestData" sheetId="4" r:id="rId4"/>
  </sheets>
  <definedNames>
    <definedName name="solver_adj" localSheetId="1" hidden="1">'Calculations'!$S$6:$T$6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'Calculations'!$S$6</definedName>
    <definedName name="solver_lhs2" localSheetId="1" hidden="1">'Calculations'!$T$6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'Calculations'!$AF$6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1.001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<sst xmlns="http://schemas.openxmlformats.org/spreadsheetml/2006/main" count="56" uniqueCount="42">
  <si>
    <t>Fertility rates, Women, Taiwan, 1947-1990</t>
  </si>
  <si>
    <t>Year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</si>
  <si>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</si>
  <si>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</si>
  <si>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</si>
  <si>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</si>
  <si>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</si>
  <si>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</si>
  <si>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</si>
  <si>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>GFR</t>
  </si>
  <si>
    <t>TFR</t>
  </si>
  <si>
    <t>Source: Directorate-General of Budget, Accounting and Statistics, Executive Yuan, Republic</t>
  </si>
  <si>
    <t>of China, Stateistical Yearbook of the Republic of China, 1975, 1991.</t>
  </si>
  <si>
    <t>Cumulative</t>
  </si>
  <si>
    <t>max</t>
  </si>
  <si>
    <t>min</t>
  </si>
  <si>
    <t>ratio of max to F(50)</t>
  </si>
  <si>
    <t>Means</t>
  </si>
  <si>
    <t>Slope</t>
  </si>
  <si>
    <t>Correlation</t>
  </si>
  <si>
    <t>Intercept</t>
  </si>
  <si>
    <t>Predicted logistic</t>
  </si>
  <si>
    <t>Predicted F(x)</t>
  </si>
  <si>
    <t>Predicted f(x)</t>
  </si>
  <si>
    <t xml:space="preserve">f(15-20) at exact age x </t>
  </si>
  <si>
    <t>f(45-49)=0</t>
  </si>
  <si>
    <t>Age-Specific Fertility Rates</t>
  </si>
  <si>
    <t>If 45-49 is zero:</t>
  </si>
  <si>
    <t>If 45-49 is non-zero:</t>
  </si>
  <si>
    <t>If 45-49 is greater than zero</t>
  </si>
  <si>
    <t>F actual</t>
  </si>
  <si>
    <t>F estimated</t>
  </si>
  <si>
    <t xml:space="preserve">f actual </t>
  </si>
  <si>
    <t>f estimated</t>
  </si>
  <si>
    <t>If 45-49 is zero</t>
  </si>
  <si>
    <t>f(45-49) &gt; 0</t>
  </si>
  <si>
    <t xml:space="preserve">Notes:  </t>
  </si>
  <si>
    <t>2. Go to Calculations sheet and run Tools&gt;Solver</t>
  </si>
  <si>
    <t xml:space="preserve">1. Enter ASFRs on this page. </t>
  </si>
  <si>
    <t>3. Find the output in Results sheet, row 8</t>
  </si>
  <si>
    <t>make sure that you have selected the correct row (yellow row 5)</t>
  </si>
  <si>
    <t>This worksheet is for calculating singe age rates asfr where asfr(45-49) is nonzero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</si>
</sst>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_)"/>
    <numFmt numFmtId="167" formatCode="0.0_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Courier"/>
      <family val="0"/>
    </font>
    <font>
      <sz val="10"/>
      <name val="Arial"/>
      <family val="0"/>
    </font>
    <font>
      <sz val="2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2" borderId="0" xfId="0" applyNumberFormat="1" applyFill="1" applyAlignment="1" applyProtection="1">
      <alignment/>
      <protection/>
    </xf>
    <xf numFmtId="17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Calculations!$U$6:$AA$6</c:f>
              <c:numCache/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Calculations!$EG$3:$FP$3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Calculations!$EG$6:$FP$6</c:f>
              <c:numCache>
                <c:ptCount val="36"/>
                <c:pt idx="0">
                  <c:v>2.5930693128392246</c:v>
                </c:pt>
                <c:pt idx="1">
                  <c:v>7.779207938517674</c:v>
                </c:pt>
                <c:pt idx="2">
                  <c:v>12.965346564196121</c:v>
                </c:pt>
                <c:pt idx="3">
                  <c:v>18.15148518987457</c:v>
                </c:pt>
                <c:pt idx="4">
                  <c:v>23.337623815553023</c:v>
                </c:pt>
                <c:pt idx="5">
                  <c:v>31.910488332961123</c:v>
                </c:pt>
                <c:pt idx="6">
                  <c:v>36.37073498994674</c:v>
                </c:pt>
                <c:pt idx="7">
                  <c:v>40.96348041036629</c:v>
                </c:pt>
                <c:pt idx="8">
                  <c:v>45.521733576753206</c:v>
                </c:pt>
                <c:pt idx="9">
                  <c:v>49.839625316856655</c:v>
                </c:pt>
                <c:pt idx="10">
                  <c:v>53.68542892183217</c:v>
                </c:pt>
                <c:pt idx="11">
                  <c:v>56.82280230881378</c:v>
                </c:pt>
                <c:pt idx="12">
                  <c:v>59.038115715322306</c:v>
                </c:pt>
                <c:pt idx="13">
                  <c:v>60.169287029166696</c:v>
                </c:pt>
                <c:pt idx="14">
                  <c:v>60.12997497796971</c:v>
                </c:pt>
                <c:pt idx="15">
                  <c:v>58.92322076249002</c:v>
                </c:pt>
                <c:pt idx="16">
                  <c:v>56.64095898453559</c:v>
                </c:pt>
                <c:pt idx="17">
                  <c:v>53.44952899224802</c:v>
                </c:pt>
                <c:pt idx="18">
                  <c:v>49.56497619407344</c:v>
                </c:pt>
                <c:pt idx="19">
                  <c:v>45.224135525399674</c:v>
                </c:pt>
                <c:pt idx="20">
                  <c:v>40.657590582785474</c:v>
                </c:pt>
                <c:pt idx="21">
                  <c:v>36.06893908191853</c:v>
                </c:pt>
                <c:pt idx="22">
                  <c:v>31.622333999253215</c:v>
                </c:pt>
                <c:pt idx="23">
                  <c:v>27.438009761035346</c:v>
                </c:pt>
                <c:pt idx="24">
                  <c:v>23.59404731561824</c:v>
                </c:pt>
                <c:pt idx="25">
                  <c:v>20.132093590745285</c:v>
                </c:pt>
                <c:pt idx="26">
                  <c:v>17.06490858757593</c:v>
                </c:pt>
                <c:pt idx="27">
                  <c:v>14.384135831295453</c:v>
                </c:pt>
                <c:pt idx="28">
                  <c:v>12.067297519186468</c:v>
                </c:pt>
                <c:pt idx="29">
                  <c:v>10.083535023253035</c:v>
                </c:pt>
                <c:pt idx="30">
                  <c:v>8.39798316368865</c:v>
                </c:pt>
                <c:pt idx="31">
                  <c:v>6.974885185505855</c:v>
                </c:pt>
                <c:pt idx="32">
                  <c:v>5.779657961753628</c:v>
                </c:pt>
                <c:pt idx="33">
                  <c:v>4.780143199088116</c:v>
                </c:pt>
                <c:pt idx="34">
                  <c:v>3.9472638461445513</c:v>
                </c:pt>
                <c:pt idx="35">
                  <c:v>0</c:v>
                </c:pt>
              </c:numCache>
            </c:numRef>
          </c:yVal>
          <c:smooth val="0"/>
        </c:ser>
        <c:axId val="33149567"/>
        <c:axId val="29910648"/>
      </c:scatterChart>
      <c:val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Cumulative Fertility, 45-49 &gt; 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Results!$A$4</c:f>
              <c:strCache>
                <c:ptCount val="1"/>
                <c:pt idx="0">
                  <c:v>F 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Results!$B$3:$AK$3</c:f>
              <c:numCache/>
            </c:numRef>
          </c:cat>
          <c:val>
            <c:numRef>
              <c:f>Results!$B$4:$AK$4</c:f>
              <c:numCache>
                <c:ptCount val="36"/>
                <c:pt idx="0">
                  <c:v>0</c:v>
                </c:pt>
                <c:pt idx="5">
                  <c:v>62</c:v>
                </c:pt>
                <c:pt idx="10">
                  <c:v>287</c:v>
                </c:pt>
                <c:pt idx="15">
                  <c:v>563</c:v>
                </c:pt>
                <c:pt idx="20">
                  <c:v>804</c:v>
                </c:pt>
                <c:pt idx="25">
                  <c:v>972</c:v>
                </c:pt>
                <c:pt idx="30">
                  <c:v>1064</c:v>
                </c:pt>
                <c:pt idx="35">
                  <c:v>1085</c:v>
                </c:pt>
              </c:numCache>
            </c:numRef>
          </c:val>
        </c:ser>
        <c:axId val="760377"/>
        <c:axId val="6843394"/>
      </c:barChart>
      <c:lineChart>
        <c:grouping val="standard"/>
        <c:varyColors val="0"/>
        <c:ser>
          <c:idx val="0"/>
          <c:order val="1"/>
          <c:tx>
            <c:strRef>
              <c:f>Results!$A$5</c:f>
              <c:strCache>
                <c:ptCount val="1"/>
                <c:pt idx="0">
                  <c:v>F 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Results!$B$3:$AK$3</c:f>
              <c:numCache/>
            </c:numRef>
          </c:cat>
          <c:val>
            <c:numRef>
              <c:f>Results!$B$5:$AK$5</c:f>
              <c:numCache>
                <c:ptCount val="36"/>
                <c:pt idx="0">
                  <c:v>0</c:v>
                </c:pt>
                <c:pt idx="5">
                  <c:v>66.2339430704563</c:v>
                </c:pt>
                <c:pt idx="6">
                  <c:v>97.32864975699361</c:v>
                </c:pt>
                <c:pt idx="7">
                  <c:v>132.90853212984405</c:v>
                </c:pt>
                <c:pt idx="8">
                  <c:v>173.1391604053126</c:v>
                </c:pt>
                <c:pt idx="9">
                  <c:v>218.02120941116468</c:v>
                </c:pt>
                <c:pt idx="10">
                  <c:v>267.3479384378468</c:v>
                </c:pt>
                <c:pt idx="11">
                  <c:v>320.67488292222873</c:v>
                </c:pt>
                <c:pt idx="12">
                  <c:v>377.3107418205895</c:v>
                </c:pt>
                <c:pt idx="13">
                  <c:v>436.33658281630824</c:v>
                </c:pt>
                <c:pt idx="14">
                  <c:v>496.65589364130415</c:v>
                </c:pt>
                <c:pt idx="15">
                  <c:v>557.0714602989776</c:v>
                </c:pt>
                <c:pt idx="16">
                  <c:v>616.3784460562471</c:v>
                </c:pt>
                <c:pt idx="17">
                  <c:v>673.4587246393984</c:v>
                </c:pt>
                <c:pt idx="18">
                  <c:v>727.3611772696551</c:v>
                </c:pt>
                <c:pt idx="19">
                  <c:v>777.3564348773288</c:v>
                </c:pt>
                <c:pt idx="20">
                  <c:v>822.9609453576724</c:v>
                </c:pt>
                <c:pt idx="21">
                  <c:v>863.9319516098994</c:v>
                </c:pt>
                <c:pt idx="22">
                  <c:v>900.2399525195668</c:v>
                </c:pt>
                <c:pt idx="23">
                  <c:v>932.0275155249783</c:v>
                </c:pt>
                <c:pt idx="24">
                  <c:v>959.5630856440112</c:v>
                </c:pt>
                <c:pt idx="25">
                  <c:v>983.1965692006855</c:v>
                </c:pt>
                <c:pt idx="26">
                  <c:v>1003.3209854497238</c:v>
                </c:pt>
                <c:pt idx="27">
                  <c:v>1020.3421587784674</c:v>
                </c:pt>
                <c:pt idx="28">
                  <c:v>1034.6566783356272</c:v>
                </c:pt>
                <c:pt idx="29">
                  <c:v>1046.6372732186285</c:v>
                </c:pt>
                <c:pt idx="30">
                  <c:v>1056.6242420099934</c:v>
                </c:pt>
                <c:pt idx="31">
                  <c:v>1064.921465930677</c:v>
                </c:pt>
                <c:pt idx="32">
                  <c:v>1071.7956597721902</c:v>
                </c:pt>
                <c:pt idx="33">
                  <c:v>1077.4777469673297</c:v>
                </c:pt>
                <c:pt idx="34">
                  <c:v>1082.1655020611265</c:v>
                </c:pt>
                <c:pt idx="35">
                  <c:v>1086.0268399725082</c:v>
                </c:pt>
              </c:numCache>
            </c:numRef>
          </c:val>
          <c:smooth val="0"/>
        </c:ser>
        <c:axId val="61590547"/>
        <c:axId val="17444012"/>
      </c:line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43394"/>
        <c:crosses val="autoZero"/>
        <c:auto val="0"/>
        <c:lblOffset val="100"/>
        <c:tickLblSkip val="5"/>
        <c:tickMarkSkip val="5"/>
        <c:noMultiLvlLbl val="0"/>
      </c:catAx>
      <c:valAx>
        <c:axId val="684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0377"/>
        <c:crossesAt val="1"/>
        <c:crossBetween val="between"/>
        <c:dispUnits/>
      </c:valAx>
      <c:catAx>
        <c:axId val="61590547"/>
        <c:scaling>
          <c:orientation val="minMax"/>
        </c:scaling>
        <c:axPos val="b"/>
        <c:delete val="1"/>
        <c:majorTickMark val="in"/>
        <c:minorTickMark val="none"/>
        <c:tickLblPos val="nextTo"/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delete val="1"/>
        <c:majorTickMark val="in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Cumulative Fertility, 45-49=0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Results!$A$13</c:f>
              <c:strCache>
                <c:ptCount val="1"/>
                <c:pt idx="0">
                  <c:v>F 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Results!$B$12:$AF$12</c:f>
              <c:numCache/>
            </c:numRef>
          </c:cat>
          <c:val>
            <c:numRef>
              <c:f>Results!$B$13:$AF$13</c:f>
              <c:numCache>
                <c:ptCount val="31"/>
                <c:pt idx="0">
                  <c:v>0</c:v>
                </c:pt>
                <c:pt idx="5">
                  <c:v>35</c:v>
                </c:pt>
                <c:pt idx="10">
                  <c:v>229</c:v>
                </c:pt>
                <c:pt idx="15">
                  <c:v>438</c:v>
                </c:pt>
                <c:pt idx="20">
                  <c:v>510</c:v>
                </c:pt>
                <c:pt idx="25">
                  <c:v>528</c:v>
                </c:pt>
                <c:pt idx="30">
                  <c:v>532</c:v>
                </c:pt>
              </c:numCache>
            </c:numRef>
          </c:val>
        </c:ser>
        <c:axId val="22778381"/>
        <c:axId val="3678838"/>
      </c:barChart>
      <c:lineChart>
        <c:grouping val="standard"/>
        <c:varyColors val="0"/>
        <c:ser>
          <c:idx val="0"/>
          <c:order val="1"/>
          <c:tx>
            <c:strRef>
              <c:f>Results!$A$14</c:f>
              <c:strCache>
                <c:ptCount val="1"/>
                <c:pt idx="0">
                  <c:v>F 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Results!$B$12:$AF$12</c:f>
              <c:numCache/>
            </c:numRef>
          </c:cat>
          <c:val>
            <c:numRef>
              <c:f>Results!$B$14:$AF$14</c:f>
              <c:numCache>
                <c:ptCount val="31"/>
                <c:pt idx="0">
                  <c:v>0</c:v>
                </c:pt>
                <c:pt idx="5">
                  <c:v>26.670371895391717</c:v>
                </c:pt>
                <c:pt idx="6">
                  <c:v>62.424644473313705</c:v>
                </c:pt>
                <c:pt idx="7">
                  <c:v>103.58802664254672</c:v>
                </c:pt>
                <c:pt idx="8">
                  <c:v>149.16792350872245</c:v>
                </c:pt>
                <c:pt idx="9">
                  <c:v>197.5114008755744</c:v>
                </c:pt>
                <c:pt idx="10">
                  <c:v>246.500166286577</c:v>
                </c:pt>
                <c:pt idx="11">
                  <c:v>293.9015270159287</c:v>
                </c:pt>
                <c:pt idx="12">
                  <c:v>337.7603180769493</c:v>
                </c:pt>
                <c:pt idx="13">
                  <c:v>376.69318300177815</c:v>
                </c:pt>
                <c:pt idx="14">
                  <c:v>410.0017109406953</c:v>
                </c:pt>
                <c:pt idx="15">
                  <c:v>437.6107990799213</c:v>
                </c:pt>
                <c:pt idx="16">
                  <c:v>459.9016725998917</c:v>
                </c:pt>
                <c:pt idx="17">
                  <c:v>477.51970370884374</c:v>
                </c:pt>
                <c:pt idx="18">
                  <c:v>491.21163337998166</c:v>
                </c:pt>
                <c:pt idx="19">
                  <c:v>501.71358923281457</c:v>
                </c:pt>
                <c:pt idx="20">
                  <c:v>509.68794656920363</c:v>
                </c:pt>
                <c:pt idx="21">
                  <c:v>515.6967960167071</c:v>
                </c:pt>
                <c:pt idx="22">
                  <c:v>520.198484651768</c:v>
                </c:pt>
                <c:pt idx="23">
                  <c:v>523.5564535065519</c:v>
                </c:pt>
                <c:pt idx="24">
                  <c:v>526.0531891699382</c:v>
                </c:pt>
                <c:pt idx="25">
                  <c:v>527.9051131228942</c:v>
                </c:pt>
                <c:pt idx="26">
                  <c:v>529.2763047126597</c:v>
                </c:pt>
                <c:pt idx="27">
                  <c:v>530.2902131563542</c:v>
                </c:pt>
                <c:pt idx="28">
                  <c:v>531.03920060304</c:v>
                </c:pt>
                <c:pt idx="29">
                  <c:v>531.5920877480457</c:v>
                </c:pt>
                <c:pt idx="30">
                  <c:v>532</c:v>
                </c:pt>
              </c:numCache>
            </c:numRef>
          </c:val>
          <c:smooth val="0"/>
        </c:ser>
        <c:axId val="33109543"/>
        <c:axId val="29550432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8838"/>
        <c:crosses val="autoZero"/>
        <c:auto val="0"/>
        <c:lblOffset val="100"/>
        <c:tickLblSkip val="5"/>
        <c:tickMarkSkip val="5"/>
        <c:noMultiLvlLbl val="0"/>
      </c:catAx>
      <c:valAx>
        <c:axId val="367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78381"/>
        <c:crossesAt val="1"/>
        <c:crossBetween val="between"/>
        <c:dispUnits/>
      </c:valAx>
      <c:catAx>
        <c:axId val="33109543"/>
        <c:scaling>
          <c:orientation val="minMax"/>
        </c:scaling>
        <c:axPos val="b"/>
        <c:delete val="1"/>
        <c:majorTickMark val="in"/>
        <c:minorTickMark val="none"/>
        <c:tickLblPos val="nextTo"/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delete val="1"/>
        <c:majorTickMark val="in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ASFRs, 45-49&gt;0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Results!$A$7</c:f>
              <c:strCache>
                <c:ptCount val="1"/>
                <c:pt idx="0">
                  <c:v>f actual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Results!$B$3:$AK$3</c:f>
              <c:numCache/>
            </c:numRef>
          </c:cat>
          <c:val>
            <c:numRef>
              <c:f>Results!$B$7:$AK$7</c:f>
              <c:numCache>
                <c:ptCount val="36"/>
                <c:pt idx="0">
                  <c:v>12.4</c:v>
                </c:pt>
                <c:pt idx="1">
                  <c:v>12.4</c:v>
                </c:pt>
                <c:pt idx="2">
                  <c:v>12.4</c:v>
                </c:pt>
                <c:pt idx="3">
                  <c:v>12.4</c:v>
                </c:pt>
                <c:pt idx="4">
                  <c:v>12.4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55.2</c:v>
                </c:pt>
                <c:pt idx="11">
                  <c:v>55.2</c:v>
                </c:pt>
                <c:pt idx="12">
                  <c:v>55.2</c:v>
                </c:pt>
                <c:pt idx="13">
                  <c:v>55.2</c:v>
                </c:pt>
                <c:pt idx="14">
                  <c:v>55.2</c:v>
                </c:pt>
                <c:pt idx="15">
                  <c:v>48.2</c:v>
                </c:pt>
                <c:pt idx="16">
                  <c:v>48.2</c:v>
                </c:pt>
                <c:pt idx="17">
                  <c:v>48.2</c:v>
                </c:pt>
                <c:pt idx="18">
                  <c:v>48.2</c:v>
                </c:pt>
                <c:pt idx="19">
                  <c:v>48.2</c:v>
                </c:pt>
                <c:pt idx="20">
                  <c:v>33.6</c:v>
                </c:pt>
                <c:pt idx="21">
                  <c:v>33.6</c:v>
                </c:pt>
                <c:pt idx="22">
                  <c:v>33.6</c:v>
                </c:pt>
                <c:pt idx="23">
                  <c:v>33.6</c:v>
                </c:pt>
                <c:pt idx="24">
                  <c:v>33.6</c:v>
                </c:pt>
                <c:pt idx="25">
                  <c:v>18.4</c:v>
                </c:pt>
                <c:pt idx="26">
                  <c:v>18.4</c:v>
                </c:pt>
                <c:pt idx="27">
                  <c:v>18.4</c:v>
                </c:pt>
                <c:pt idx="28">
                  <c:v>18.4</c:v>
                </c:pt>
                <c:pt idx="29">
                  <c:v>18.4</c:v>
                </c:pt>
                <c:pt idx="30">
                  <c:v>4.2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4.2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Results!$A$8</c:f>
              <c:strCache>
                <c:ptCount val="1"/>
                <c:pt idx="0">
                  <c:v>f 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Results!$B$3:$AK$3</c:f>
              <c:numCache/>
            </c:numRef>
          </c:cat>
          <c:val>
            <c:numRef>
              <c:f>Results!$B$8:$AK$8</c:f>
              <c:numCache>
                <c:ptCount val="36"/>
                <c:pt idx="0">
                  <c:v>2.6468527511995656</c:v>
                </c:pt>
                <c:pt idx="1">
                  <c:v>7.940558253598697</c:v>
                </c:pt>
                <c:pt idx="2">
                  <c:v>13.234263755997828</c:v>
                </c:pt>
                <c:pt idx="3">
                  <c:v>18.527969258396958</c:v>
                </c:pt>
                <c:pt idx="4">
                  <c:v>23.82167476079609</c:v>
                </c:pt>
                <c:pt idx="5">
                  <c:v>31.094706686537307</c:v>
                </c:pt>
                <c:pt idx="6">
                  <c:v>35.579882372850435</c:v>
                </c:pt>
                <c:pt idx="7">
                  <c:v>40.23062827546855</c:v>
                </c:pt>
                <c:pt idx="8">
                  <c:v>44.88204900585208</c:v>
                </c:pt>
                <c:pt idx="9">
                  <c:v>49.3267290266821</c:v>
                </c:pt>
                <c:pt idx="10">
                  <c:v>53.326944484381954</c:v>
                </c:pt>
                <c:pt idx="11">
                  <c:v>56.635858898360766</c:v>
                </c:pt>
                <c:pt idx="12">
                  <c:v>59.02584099571874</c:v>
                </c:pt>
                <c:pt idx="13">
                  <c:v>60.31931082499591</c:v>
                </c:pt>
                <c:pt idx="14">
                  <c:v>60.41556665767348</c:v>
                </c:pt>
                <c:pt idx="15">
                  <c:v>59.306985757269445</c:v>
                </c:pt>
                <c:pt idx="16">
                  <c:v>57.08027858315131</c:v>
                </c:pt>
                <c:pt idx="17">
                  <c:v>53.902452630256676</c:v>
                </c:pt>
                <c:pt idx="18">
                  <c:v>49.99525760767369</c:v>
                </c:pt>
                <c:pt idx="19">
                  <c:v>45.604510480343606</c:v>
                </c:pt>
                <c:pt idx="20">
                  <c:v>40.971006252227085</c:v>
                </c:pt>
                <c:pt idx="21">
                  <c:v>36.308000909667385</c:v>
                </c:pt>
                <c:pt idx="22">
                  <c:v>31.78756300541147</c:v>
                </c:pt>
                <c:pt idx="23">
                  <c:v>27.535570119032855</c:v>
                </c:pt>
                <c:pt idx="24">
                  <c:v>23.633483556674378</c:v>
                </c:pt>
                <c:pt idx="25">
                  <c:v>20.12441624903829</c:v>
                </c:pt>
                <c:pt idx="26">
                  <c:v>17.021173328743544</c:v>
                </c:pt>
                <c:pt idx="27">
                  <c:v>14.314519557159883</c:v>
                </c:pt>
                <c:pt idx="28">
                  <c:v>11.980594883001231</c:v>
                </c:pt>
                <c:pt idx="29">
                  <c:v>9.986968791364916</c:v>
                </c:pt>
                <c:pt idx="30">
                  <c:v>8.297223920683564</c:v>
                </c:pt>
                <c:pt idx="31">
                  <c:v>6.874193841513261</c:v>
                </c:pt>
                <c:pt idx="32">
                  <c:v>5.682087195139502</c:v>
                </c:pt>
                <c:pt idx="33">
                  <c:v>4.687755093796795</c:v>
                </c:pt>
                <c:pt idx="34">
                  <c:v>3.8613379113817246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tickLblSkip val="5"/>
        <c:tickMarkSkip val="5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ASFR(x)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ASFRs (45-49 = 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Results!$A$16</c:f>
              <c:strCache>
                <c:ptCount val="1"/>
                <c:pt idx="0">
                  <c:v>f actual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Results!$B$12:$AF$12</c:f>
              <c:numCache/>
            </c:numRef>
          </c:cat>
          <c:val>
            <c:numRef>
              <c:f>Results!$B$16:$AF$16</c:f>
              <c:numCache>
                <c:ptCount val="3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38.8</c:v>
                </c:pt>
                <c:pt idx="6">
                  <c:v>38.8</c:v>
                </c:pt>
                <c:pt idx="7">
                  <c:v>38.8</c:v>
                </c:pt>
                <c:pt idx="8">
                  <c:v>38.8</c:v>
                </c:pt>
                <c:pt idx="9">
                  <c:v>38.8</c:v>
                </c:pt>
                <c:pt idx="10">
                  <c:v>41.8</c:v>
                </c:pt>
                <c:pt idx="11">
                  <c:v>41.8</c:v>
                </c:pt>
                <c:pt idx="12">
                  <c:v>41.8</c:v>
                </c:pt>
                <c:pt idx="13">
                  <c:v>41.8</c:v>
                </c:pt>
                <c:pt idx="14">
                  <c:v>41.8</c:v>
                </c:pt>
                <c:pt idx="15">
                  <c:v>14.4</c:v>
                </c:pt>
                <c:pt idx="16">
                  <c:v>14.4</c:v>
                </c:pt>
                <c:pt idx="17">
                  <c:v>14.4</c:v>
                </c:pt>
                <c:pt idx="18">
                  <c:v>14.4</c:v>
                </c:pt>
                <c:pt idx="19">
                  <c:v>14.4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Results!$A$17</c:f>
              <c:strCache>
                <c:ptCount val="1"/>
                <c:pt idx="0">
                  <c:v>f 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Results!$B$12:$AF$12</c:f>
              <c:numCache/>
            </c:numRef>
          </c:cat>
          <c:val>
            <c:numRef>
              <c:f>Results!$B$17:$AF$17</c:f>
              <c:numCache>
                <c:ptCount val="31"/>
                <c:pt idx="0">
                  <c:v>1.0668148758156688</c:v>
                </c:pt>
                <c:pt idx="1">
                  <c:v>3.2004446274470064</c:v>
                </c:pt>
                <c:pt idx="2">
                  <c:v>5.334074379078343</c:v>
                </c:pt>
                <c:pt idx="3">
                  <c:v>7.467704130709681</c:v>
                </c:pt>
                <c:pt idx="4">
                  <c:v>9.60133388234102</c:v>
                </c:pt>
                <c:pt idx="5">
                  <c:v>35.75446759949645</c:v>
                </c:pt>
                <c:pt idx="6">
                  <c:v>41.163606694779816</c:v>
                </c:pt>
                <c:pt idx="7">
                  <c:v>45.58014548158893</c:v>
                </c:pt>
                <c:pt idx="8">
                  <c:v>48.34374105620685</c:v>
                </c:pt>
                <c:pt idx="9">
                  <c:v>48.98903262007926</c:v>
                </c:pt>
                <c:pt idx="10">
                  <c:v>47.40161927993415</c:v>
                </c:pt>
                <c:pt idx="11">
                  <c:v>43.85903028866727</c:v>
                </c:pt>
                <c:pt idx="12">
                  <c:v>38.9330772840259</c:v>
                </c:pt>
                <c:pt idx="13">
                  <c:v>33.30870962018474</c:v>
                </c:pt>
                <c:pt idx="14">
                  <c:v>27.609238732915912</c:v>
                </c:pt>
                <c:pt idx="15">
                  <c:v>22.29099510547428</c:v>
                </c:pt>
                <c:pt idx="16">
                  <c:v>17.61812720645088</c:v>
                </c:pt>
                <c:pt idx="17">
                  <c:v>13.692004353727953</c:v>
                </c:pt>
                <c:pt idx="18">
                  <c:v>10.502013135720233</c:v>
                </c:pt>
                <c:pt idx="19">
                  <c:v>7.974400832497622</c:v>
                </c:pt>
                <c:pt idx="20">
                  <c:v>6.008882222755176</c:v>
                </c:pt>
                <c:pt idx="21">
                  <c:v>4.501713189508223</c:v>
                </c:pt>
                <c:pt idx="22">
                  <c:v>3.357987170815136</c:v>
                </c:pt>
                <c:pt idx="23">
                  <c:v>2.496749281823554</c:v>
                </c:pt>
                <c:pt idx="24">
                  <c:v>1.8519340542698046</c:v>
                </c:pt>
                <c:pt idx="25">
                  <c:v>1.3711990689259892</c:v>
                </c:pt>
                <c:pt idx="26">
                  <c:v>1.0139139740550718</c:v>
                </c:pt>
                <c:pt idx="27">
                  <c:v>0.7489915320356886</c:v>
                </c:pt>
                <c:pt idx="28">
                  <c:v>0.5528901607270882</c:v>
                </c:pt>
                <c:pt idx="29">
                  <c:v>0.40791447691037774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tickLblSkip val="5"/>
        <c:tickMarkSkip val="5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ASFR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0.24925</cdr:y>
    </cdr:from>
    <cdr:to>
      <cdr:x>0.80625</cdr:x>
      <cdr:y>0.65</cdr:y>
    </cdr:to>
    <cdr:sp>
      <cdr:nvSpPr>
        <cdr:cNvPr id="1" name="Line 1"/>
        <cdr:cNvSpPr>
          <a:spLocks/>
        </cdr:cNvSpPr>
      </cdr:nvSpPr>
      <cdr:spPr>
        <a:xfrm flipV="1">
          <a:off x="714375" y="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6</xdr:row>
      <xdr:rowOff>0</xdr:rowOff>
    </xdr:from>
    <xdr:to>
      <xdr:col>24</xdr:col>
      <xdr:colOff>333375</xdr:colOff>
      <xdr:row>6</xdr:row>
      <xdr:rowOff>0</xdr:rowOff>
    </xdr:to>
    <xdr:graphicFrame>
      <xdr:nvGraphicFramePr>
        <xdr:cNvPr id="1" name="Chart 6"/>
        <xdr:cNvGraphicFramePr/>
      </xdr:nvGraphicFramePr>
      <xdr:xfrm>
        <a:off x="10553700" y="91440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135</xdr:col>
      <xdr:colOff>561975</xdr:colOff>
      <xdr:row>6</xdr:row>
      <xdr:rowOff>0</xdr:rowOff>
    </xdr:from>
    <xdr:to>
      <xdr:col>140</xdr:col>
      <xdr:colOff>333375</xdr:colOff>
      <xdr:row>6</xdr:row>
      <xdr:rowOff>0</xdr:rowOff>
    </xdr:to>
    <xdr:graphicFrame>
      <xdr:nvGraphicFramePr>
        <xdr:cNvPr id="2" name="Chart 7"/>
        <xdr:cNvGraphicFramePr/>
      </xdr:nvGraphicFramePr>
      <xdr:xfrm>
        <a:off x="98278950" y="914400"/>
        <a:ext cx="3438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6</xdr:col>
      <xdr:colOff>228600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7150" y="2705100"/>
        <a:ext cx="46196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17</xdr:row>
      <xdr:rowOff>19050</xdr:rowOff>
    </xdr:from>
    <xdr:to>
      <xdr:col>14</xdr:col>
      <xdr:colOff>47625</xdr:colOff>
      <xdr:row>33</xdr:row>
      <xdr:rowOff>28575</xdr:rowOff>
    </xdr:to>
    <xdr:graphicFrame>
      <xdr:nvGraphicFramePr>
        <xdr:cNvPr id="2" name="Chart 3"/>
        <xdr:cNvGraphicFramePr/>
      </xdr:nvGraphicFramePr>
      <xdr:xfrm>
        <a:off x="5362575" y="2657475"/>
        <a:ext cx="46196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6</xdr:col>
      <xdr:colOff>171450</xdr:colOff>
      <xdr:row>51</xdr:row>
      <xdr:rowOff>85725</xdr:rowOff>
    </xdr:to>
    <xdr:graphicFrame>
      <xdr:nvGraphicFramePr>
        <xdr:cNvPr id="3" name="Chart 4"/>
        <xdr:cNvGraphicFramePr/>
      </xdr:nvGraphicFramePr>
      <xdr:xfrm>
        <a:off x="0" y="5619750"/>
        <a:ext cx="4619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35</xdr:row>
      <xdr:rowOff>19050</xdr:rowOff>
    </xdr:from>
    <xdr:to>
      <xdr:col>14</xdr:col>
      <xdr:colOff>66675</xdr:colOff>
      <xdr:row>51</xdr:row>
      <xdr:rowOff>28575</xdr:rowOff>
    </xdr:to>
    <xdr:graphicFrame>
      <xdr:nvGraphicFramePr>
        <xdr:cNvPr id="4" name="Chart 5"/>
        <xdr:cNvGraphicFramePr/>
      </xdr:nvGraphicFramePr>
      <xdr:xfrm>
        <a:off x="5381625" y="5572125"/>
        <a:ext cx="46196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8" sqref="J8"/>
    </sheetView>
  </sheetViews>
  <sheetFormatPr defaultColWidth="9.00390625" defaultRowHeight="12.75"/>
  <sheetData>
    <row r="1" ht="12">
      <c r="A1" t="s">
        <v>26</v>
      </c>
    </row>
    <row r="3" ht="12">
      <c r="A3" t="s">
        <v>28</v>
      </c>
    </row>
    <row r="4" spans="2:8" ht="12">
      <c r="B4">
        <v>15.19</v>
      </c>
      <c r="C4">
        <v>20.24</v>
      </c>
      <c r="D4">
        <v>25.29</v>
      </c>
      <c r="E4">
        <v>30.34</v>
      </c>
      <c r="F4">
        <v>35.39</v>
      </c>
      <c r="G4">
        <v>40.44</v>
      </c>
      <c r="H4">
        <v>45.49</v>
      </c>
    </row>
    <row r="5" spans="2:8" ht="12">
      <c r="B5" s="7">
        <v>62</v>
      </c>
      <c r="C5" s="7">
        <v>225</v>
      </c>
      <c r="D5" s="7">
        <v>276</v>
      </c>
      <c r="E5" s="7">
        <v>241</v>
      </c>
      <c r="F5" s="7">
        <v>168</v>
      </c>
      <c r="G5" s="7">
        <v>92</v>
      </c>
      <c r="H5" s="7">
        <v>21</v>
      </c>
    </row>
    <row r="6" ht="12">
      <c r="A6" t="s">
        <v>27</v>
      </c>
    </row>
    <row r="7" spans="2:7" ht="12">
      <c r="B7">
        <v>15.19</v>
      </c>
      <c r="C7">
        <v>20.24</v>
      </c>
      <c r="D7">
        <v>25.29</v>
      </c>
      <c r="E7">
        <v>30.34</v>
      </c>
      <c r="F7">
        <v>35.39</v>
      </c>
      <c r="G7">
        <v>40.44</v>
      </c>
    </row>
    <row r="8" spans="2:7" ht="12">
      <c r="B8" s="1">
        <v>35</v>
      </c>
      <c r="C8" s="1">
        <v>194</v>
      </c>
      <c r="D8" s="1">
        <v>209</v>
      </c>
      <c r="E8" s="1">
        <v>72</v>
      </c>
      <c r="F8" s="1">
        <v>18</v>
      </c>
      <c r="G8" s="1">
        <v>4</v>
      </c>
    </row>
    <row r="10" ht="12">
      <c r="A10" t="s">
        <v>36</v>
      </c>
    </row>
    <row r="12" ht="12">
      <c r="A12" s="11" t="s">
        <v>41</v>
      </c>
    </row>
    <row r="15" ht="12">
      <c r="A15" t="s">
        <v>38</v>
      </c>
    </row>
    <row r="16" ht="12">
      <c r="B16" t="s">
        <v>40</v>
      </c>
    </row>
    <row r="18" ht="12">
      <c r="A18" t="s">
        <v>37</v>
      </c>
    </row>
    <row r="20" ht="12">
      <c r="A20" s="10" t="s">
        <v>39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P58"/>
  <sheetViews>
    <sheetView showGridLines="0" workbookViewId="0" topLeftCell="U1">
      <selection activeCell="AC22" sqref="AC22"/>
    </sheetView>
  </sheetViews>
  <sheetFormatPr defaultColWidth="9.625" defaultRowHeight="12.75"/>
  <cols>
    <col min="1" max="1" width="6.625" style="0" customWidth="1"/>
    <col min="2" max="8" width="7.625" style="0" customWidth="1"/>
  </cols>
  <sheetData>
    <row r="1" ht="12">
      <c r="A1" t="s">
        <v>0</v>
      </c>
    </row>
    <row r="2" spans="10:137" ht="12">
      <c r="J2" t="s">
        <v>13</v>
      </c>
      <c r="AC2" t="s">
        <v>17</v>
      </c>
      <c r="AD2" t="s">
        <v>18</v>
      </c>
      <c r="AE2" t="s">
        <v>20</v>
      </c>
      <c r="AF2" t="s">
        <v>19</v>
      </c>
      <c r="AH2" t="s">
        <v>21</v>
      </c>
      <c r="BN2" t="s">
        <v>22</v>
      </c>
      <c r="DZ2" t="s">
        <v>24</v>
      </c>
      <c r="EG2" t="s">
        <v>23</v>
      </c>
    </row>
    <row r="3" spans="1:172" ht="1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J3">
        <v>15</v>
      </c>
      <c r="K3">
        <v>20</v>
      </c>
      <c r="L3">
        <v>25</v>
      </c>
      <c r="M3">
        <v>30</v>
      </c>
      <c r="N3">
        <v>35</v>
      </c>
      <c r="O3">
        <v>40</v>
      </c>
      <c r="P3">
        <v>45</v>
      </c>
      <c r="Q3">
        <v>50</v>
      </c>
      <c r="R3" t="s">
        <v>14</v>
      </c>
      <c r="S3" t="s">
        <v>16</v>
      </c>
      <c r="T3" t="s">
        <v>15</v>
      </c>
      <c r="U3">
        <v>20</v>
      </c>
      <c r="V3">
        <v>25</v>
      </c>
      <c r="W3">
        <v>30</v>
      </c>
      <c r="X3">
        <v>35</v>
      </c>
      <c r="Y3">
        <v>40</v>
      </c>
      <c r="Z3">
        <v>45</v>
      </c>
      <c r="AA3">
        <v>50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  <c r="AT3">
        <v>32</v>
      </c>
      <c r="AU3">
        <v>33</v>
      </c>
      <c r="AV3">
        <v>34</v>
      </c>
      <c r="AW3">
        <v>35</v>
      </c>
      <c r="AX3">
        <v>36</v>
      </c>
      <c r="AY3">
        <v>37</v>
      </c>
      <c r="AZ3">
        <v>38</v>
      </c>
      <c r="BA3">
        <v>39</v>
      </c>
      <c r="BB3">
        <v>40</v>
      </c>
      <c r="BC3">
        <v>41</v>
      </c>
      <c r="BD3">
        <v>42</v>
      </c>
      <c r="BE3">
        <v>43</v>
      </c>
      <c r="BF3">
        <v>44</v>
      </c>
      <c r="BG3">
        <v>45</v>
      </c>
      <c r="BH3">
        <v>46</v>
      </c>
      <c r="BI3">
        <v>47</v>
      </c>
      <c r="BJ3">
        <v>48</v>
      </c>
      <c r="BK3">
        <v>49</v>
      </c>
      <c r="BL3">
        <v>50</v>
      </c>
      <c r="BN3">
        <v>20</v>
      </c>
      <c r="BO3">
        <v>21</v>
      </c>
      <c r="BP3">
        <v>22</v>
      </c>
      <c r="BQ3">
        <v>23</v>
      </c>
      <c r="BR3">
        <v>24</v>
      </c>
      <c r="BS3">
        <v>25</v>
      </c>
      <c r="BT3">
        <v>26</v>
      </c>
      <c r="BU3">
        <v>27</v>
      </c>
      <c r="BV3">
        <v>28</v>
      </c>
      <c r="BW3">
        <v>29</v>
      </c>
      <c r="BX3">
        <v>30</v>
      </c>
      <c r="BY3">
        <v>31</v>
      </c>
      <c r="BZ3">
        <v>32</v>
      </c>
      <c r="CA3">
        <v>33</v>
      </c>
      <c r="CB3">
        <v>34</v>
      </c>
      <c r="CC3">
        <v>35</v>
      </c>
      <c r="CD3">
        <v>36</v>
      </c>
      <c r="CE3">
        <v>37</v>
      </c>
      <c r="CF3">
        <v>38</v>
      </c>
      <c r="CG3">
        <v>39</v>
      </c>
      <c r="CH3">
        <v>40</v>
      </c>
      <c r="CI3">
        <v>41</v>
      </c>
      <c r="CJ3">
        <v>42</v>
      </c>
      <c r="CK3">
        <v>43</v>
      </c>
      <c r="CL3">
        <v>44</v>
      </c>
      <c r="CM3">
        <v>45</v>
      </c>
      <c r="CN3">
        <v>46</v>
      </c>
      <c r="CO3">
        <v>47</v>
      </c>
      <c r="CP3">
        <v>48</v>
      </c>
      <c r="CQ3">
        <v>49</v>
      </c>
      <c r="CR3">
        <v>50</v>
      </c>
      <c r="CT3">
        <v>20</v>
      </c>
      <c r="CU3">
        <v>21</v>
      </c>
      <c r="CV3">
        <v>22</v>
      </c>
      <c r="CW3">
        <v>23</v>
      </c>
      <c r="CX3">
        <v>24</v>
      </c>
      <c r="CY3">
        <v>25</v>
      </c>
      <c r="CZ3">
        <v>26</v>
      </c>
      <c r="DA3">
        <v>27</v>
      </c>
      <c r="DB3">
        <v>28</v>
      </c>
      <c r="DC3">
        <v>29</v>
      </c>
      <c r="DD3">
        <v>30</v>
      </c>
      <c r="DE3">
        <v>31</v>
      </c>
      <c r="DF3">
        <v>32</v>
      </c>
      <c r="DG3">
        <v>33</v>
      </c>
      <c r="DH3">
        <v>34</v>
      </c>
      <c r="DI3">
        <v>35</v>
      </c>
      <c r="DJ3">
        <v>36</v>
      </c>
      <c r="DK3">
        <v>37</v>
      </c>
      <c r="DL3">
        <v>38</v>
      </c>
      <c r="DM3">
        <v>39</v>
      </c>
      <c r="DN3">
        <v>40</v>
      </c>
      <c r="DO3">
        <v>41</v>
      </c>
      <c r="DP3">
        <v>42</v>
      </c>
      <c r="DQ3">
        <v>43</v>
      </c>
      <c r="DR3">
        <v>44</v>
      </c>
      <c r="DS3">
        <v>45</v>
      </c>
      <c r="DT3">
        <v>46</v>
      </c>
      <c r="DU3">
        <v>47</v>
      </c>
      <c r="DV3">
        <v>48</v>
      </c>
      <c r="DW3">
        <v>49</v>
      </c>
      <c r="DX3">
        <v>50</v>
      </c>
      <c r="DZ3">
        <v>15</v>
      </c>
      <c r="EA3">
        <v>16</v>
      </c>
      <c r="EB3">
        <v>17</v>
      </c>
      <c r="EC3">
        <v>18</v>
      </c>
      <c r="ED3">
        <v>19</v>
      </c>
      <c r="EE3">
        <v>20</v>
      </c>
      <c r="EG3">
        <v>15</v>
      </c>
      <c r="EH3">
        <v>16</v>
      </c>
      <c r="EI3">
        <v>17</v>
      </c>
      <c r="EJ3">
        <v>18</v>
      </c>
      <c r="EK3">
        <v>19</v>
      </c>
      <c r="EL3">
        <v>20</v>
      </c>
      <c r="EM3">
        <v>21</v>
      </c>
      <c r="EN3">
        <v>22</v>
      </c>
      <c r="EO3">
        <v>23</v>
      </c>
      <c r="EP3">
        <v>24</v>
      </c>
      <c r="EQ3">
        <v>25</v>
      </c>
      <c r="ER3">
        <v>26</v>
      </c>
      <c r="ES3">
        <v>27</v>
      </c>
      <c r="ET3">
        <v>28</v>
      </c>
      <c r="EU3">
        <v>29</v>
      </c>
      <c r="EV3">
        <v>30</v>
      </c>
      <c r="EW3">
        <v>31</v>
      </c>
      <c r="EX3">
        <v>32</v>
      </c>
      <c r="EY3">
        <v>33</v>
      </c>
      <c r="EZ3">
        <v>34</v>
      </c>
      <c r="FA3">
        <v>35</v>
      </c>
      <c r="FB3">
        <v>36</v>
      </c>
      <c r="FC3">
        <v>37</v>
      </c>
      <c r="FD3">
        <v>38</v>
      </c>
      <c r="FE3">
        <v>39</v>
      </c>
      <c r="FF3">
        <v>40</v>
      </c>
      <c r="FG3">
        <v>41</v>
      </c>
      <c r="FH3">
        <v>42</v>
      </c>
      <c r="FI3">
        <v>43</v>
      </c>
      <c r="FJ3">
        <v>44</v>
      </c>
      <c r="FK3">
        <v>45</v>
      </c>
      <c r="FL3">
        <v>46</v>
      </c>
      <c r="FM3">
        <v>47</v>
      </c>
      <c r="FN3">
        <v>48</v>
      </c>
      <c r="FO3">
        <v>49</v>
      </c>
      <c r="FP3">
        <v>50</v>
      </c>
    </row>
    <row r="4" s="6" customFormat="1" ht="12">
      <c r="A4" s="6" t="s">
        <v>35</v>
      </c>
    </row>
    <row r="5" s="6" customFormat="1" ht="12"/>
    <row r="6" spans="1:172" ht="12">
      <c r="A6" s="1">
        <v>1947</v>
      </c>
      <c r="B6" s="7">
        <f>Inputs!B5</f>
        <v>62</v>
      </c>
      <c r="C6" s="7">
        <f>Inputs!C5</f>
        <v>225</v>
      </c>
      <c r="D6" s="7">
        <f>Inputs!D5</f>
        <v>276</v>
      </c>
      <c r="E6" s="7">
        <f>Inputs!E5</f>
        <v>241</v>
      </c>
      <c r="F6" s="7">
        <f>Inputs!F5</f>
        <v>168</v>
      </c>
      <c r="G6" s="7">
        <f>Inputs!G5</f>
        <v>92</v>
      </c>
      <c r="H6" s="7">
        <f>Inputs!H5</f>
        <v>21</v>
      </c>
      <c r="J6" s="1">
        <v>0</v>
      </c>
      <c r="K6" s="3">
        <f aca="true" t="shared" si="0" ref="K6:Q6">J6+B6</f>
        <v>62</v>
      </c>
      <c r="L6" s="3">
        <f t="shared" si="0"/>
        <v>287</v>
      </c>
      <c r="M6" s="3">
        <f t="shared" si="0"/>
        <v>563</v>
      </c>
      <c r="N6" s="3">
        <f t="shared" si="0"/>
        <v>804</v>
      </c>
      <c r="O6" s="3">
        <f t="shared" si="0"/>
        <v>972</v>
      </c>
      <c r="P6" s="3">
        <f t="shared" si="0"/>
        <v>1064</v>
      </c>
      <c r="Q6" s="3">
        <f t="shared" si="0"/>
        <v>1085</v>
      </c>
      <c r="R6" s="3">
        <f>Q6*S6</f>
        <v>1103.6703156588171</v>
      </c>
      <c r="S6" s="4">
        <v>1.0172076642016747</v>
      </c>
      <c r="T6" s="3">
        <v>-100.77970994563684</v>
      </c>
      <c r="U6" s="4">
        <f aca="true" t="shared" si="1" ref="U6:AA6">LN((K6-$T6)/($R6-K6))</f>
        <v>-1.8561829625110247</v>
      </c>
      <c r="V6" s="4">
        <f t="shared" si="1"/>
        <v>-0.744798062498663</v>
      </c>
      <c r="W6" s="4">
        <f t="shared" si="1"/>
        <v>0.2051406372559672</v>
      </c>
      <c r="X6" s="4">
        <f t="shared" si="1"/>
        <v>1.1050085770787554</v>
      </c>
      <c r="Y6" s="4">
        <f t="shared" si="1"/>
        <v>2.0977072288999805</v>
      </c>
      <c r="Z6" s="4">
        <f t="shared" si="1"/>
        <v>3.3796840663333594</v>
      </c>
      <c r="AA6" s="4">
        <f t="shared" si="1"/>
        <v>4.15122095558444</v>
      </c>
      <c r="AC6" s="4">
        <f>AVERAGE(U6:AA6)</f>
        <v>1.1911114914489735</v>
      </c>
      <c r="AD6">
        <f>SLOPE(U6:AA6,$U$3:$AA$3)</f>
        <v>0.20116959002567464</v>
      </c>
      <c r="AE6">
        <f>AC6-AD6*AVERAGE($U$3:$AA$3)</f>
        <v>-5.849824159449639</v>
      </c>
      <c r="AF6">
        <f>CORREL(U6:AA6,$U$3:$AA$3)</f>
        <v>0.9989625101385287</v>
      </c>
      <c r="AH6">
        <f>$AE6+$AD6*AH$3</f>
        <v>-1.8264323589361462</v>
      </c>
      <c r="AI6">
        <f aca="true" t="shared" si="2" ref="AI6:BL6">$AE6+$AD6*AI$3</f>
        <v>-1.6252627689104715</v>
      </c>
      <c r="AJ6">
        <f t="shared" si="2"/>
        <v>-1.4240931788847968</v>
      </c>
      <c r="AK6">
        <f t="shared" si="2"/>
        <v>-1.2229235888591221</v>
      </c>
      <c r="AL6">
        <f t="shared" si="2"/>
        <v>-1.0217539988334483</v>
      </c>
      <c r="AM6">
        <f t="shared" si="2"/>
        <v>-0.8205844088077736</v>
      </c>
      <c r="AN6">
        <f t="shared" si="2"/>
        <v>-0.6194148187820989</v>
      </c>
      <c r="AO6">
        <f t="shared" si="2"/>
        <v>-0.4182452287564242</v>
      </c>
      <c r="AP6">
        <f t="shared" si="2"/>
        <v>-0.21707563873074953</v>
      </c>
      <c r="AQ6">
        <f t="shared" si="2"/>
        <v>-0.015906048705074838</v>
      </c>
      <c r="AR6">
        <f t="shared" si="2"/>
        <v>0.18526354132059986</v>
      </c>
      <c r="AS6">
        <f t="shared" si="2"/>
        <v>0.38643313134627455</v>
      </c>
      <c r="AT6">
        <f t="shared" si="2"/>
        <v>0.5876027213719492</v>
      </c>
      <c r="AU6">
        <f t="shared" si="2"/>
        <v>0.7887723113976239</v>
      </c>
      <c r="AV6">
        <f t="shared" si="2"/>
        <v>0.9899419014232986</v>
      </c>
      <c r="AW6">
        <f t="shared" si="2"/>
        <v>1.1911114914489733</v>
      </c>
      <c r="AX6">
        <f t="shared" si="2"/>
        <v>1.392281081474648</v>
      </c>
      <c r="AY6">
        <f t="shared" si="2"/>
        <v>1.5934506715003227</v>
      </c>
      <c r="AZ6">
        <f t="shared" si="2"/>
        <v>1.7946202615259974</v>
      </c>
      <c r="BA6">
        <f t="shared" si="2"/>
        <v>1.995789851551672</v>
      </c>
      <c r="BB6">
        <f t="shared" si="2"/>
        <v>2.196959441577347</v>
      </c>
      <c r="BC6">
        <f t="shared" si="2"/>
        <v>2.3981290316030215</v>
      </c>
      <c r="BD6">
        <f t="shared" si="2"/>
        <v>2.599298621628696</v>
      </c>
      <c r="BE6">
        <f t="shared" si="2"/>
        <v>2.800468211654371</v>
      </c>
      <c r="BF6">
        <f t="shared" si="2"/>
        <v>3.0016378016800456</v>
      </c>
      <c r="BG6">
        <f t="shared" si="2"/>
        <v>3.2028073917057203</v>
      </c>
      <c r="BH6">
        <f t="shared" si="2"/>
        <v>3.403976981731395</v>
      </c>
      <c r="BI6">
        <f t="shared" si="2"/>
        <v>3.6051465717570697</v>
      </c>
      <c r="BJ6">
        <f t="shared" si="2"/>
        <v>3.8063161617827426</v>
      </c>
      <c r="BK6">
        <f t="shared" si="2"/>
        <v>4.007485751808417</v>
      </c>
      <c r="BL6">
        <f t="shared" si="2"/>
        <v>4.208655341834092</v>
      </c>
      <c r="BN6">
        <f>($T6+$R6*EXP(AH6))/(1+EXP(AH6))</f>
        <v>66.2339430704563</v>
      </c>
      <c r="BO6">
        <f aca="true" t="shared" si="3" ref="BO6:CR6">($T6+$R6*EXP(AI6))/(1+EXP(AI6))</f>
        <v>97.32864975699361</v>
      </c>
      <c r="BP6">
        <f t="shared" si="3"/>
        <v>132.90853212984405</v>
      </c>
      <c r="BQ6">
        <f t="shared" si="3"/>
        <v>173.1391604053126</v>
      </c>
      <c r="BR6">
        <f t="shared" si="3"/>
        <v>218.02120941116468</v>
      </c>
      <c r="BS6">
        <f t="shared" si="3"/>
        <v>267.3479384378468</v>
      </c>
      <c r="BT6">
        <f t="shared" si="3"/>
        <v>320.67488292222873</v>
      </c>
      <c r="BU6">
        <f t="shared" si="3"/>
        <v>377.3107418205895</v>
      </c>
      <c r="BV6">
        <f t="shared" si="3"/>
        <v>436.33658281630824</v>
      </c>
      <c r="BW6">
        <f t="shared" si="3"/>
        <v>496.65589364130415</v>
      </c>
      <c r="BX6">
        <f t="shared" si="3"/>
        <v>557.0714602989776</v>
      </c>
      <c r="BY6">
        <f t="shared" si="3"/>
        <v>616.3784460562471</v>
      </c>
      <c r="BZ6">
        <f t="shared" si="3"/>
        <v>673.4587246393984</v>
      </c>
      <c r="CA6">
        <f t="shared" si="3"/>
        <v>727.3611772696551</v>
      </c>
      <c r="CB6">
        <f t="shared" si="3"/>
        <v>777.3564348773288</v>
      </c>
      <c r="CC6">
        <f t="shared" si="3"/>
        <v>822.9609453576724</v>
      </c>
      <c r="CD6">
        <f t="shared" si="3"/>
        <v>863.9319516098994</v>
      </c>
      <c r="CE6">
        <f t="shared" si="3"/>
        <v>900.2399525195668</v>
      </c>
      <c r="CF6">
        <f t="shared" si="3"/>
        <v>932.0275155249783</v>
      </c>
      <c r="CG6">
        <f t="shared" si="3"/>
        <v>959.5630856440112</v>
      </c>
      <c r="CH6">
        <f t="shared" si="3"/>
        <v>983.1965692006855</v>
      </c>
      <c r="CI6">
        <f t="shared" si="3"/>
        <v>1003.3209854497238</v>
      </c>
      <c r="CJ6">
        <f t="shared" si="3"/>
        <v>1020.3421587784674</v>
      </c>
      <c r="CK6">
        <f t="shared" si="3"/>
        <v>1034.6566783356272</v>
      </c>
      <c r="CL6">
        <f t="shared" si="3"/>
        <v>1046.6372732186285</v>
      </c>
      <c r="CM6">
        <f t="shared" si="3"/>
        <v>1056.6242420099934</v>
      </c>
      <c r="CN6">
        <f t="shared" si="3"/>
        <v>1064.921465930677</v>
      </c>
      <c r="CO6">
        <f t="shared" si="3"/>
        <v>1071.7956597721902</v>
      </c>
      <c r="CP6">
        <f t="shared" si="3"/>
        <v>1077.4777469673297</v>
      </c>
      <c r="CQ6">
        <f t="shared" si="3"/>
        <v>1082.1655020611265</v>
      </c>
      <c r="CR6">
        <f t="shared" si="3"/>
        <v>1086.0268399725082</v>
      </c>
      <c r="CT6">
        <f>$Q6*BN6/$CR6</f>
        <v>66.17131877998914</v>
      </c>
      <c r="CU6">
        <f aca="true" t="shared" si="4" ref="CU6:DX6">$Q6*BO6/$CR6</f>
        <v>97.23662537567789</v>
      </c>
      <c r="CV6">
        <f t="shared" si="4"/>
        <v>132.78286691747988</v>
      </c>
      <c r="CW6">
        <f t="shared" si="4"/>
        <v>172.97545707481737</v>
      </c>
      <c r="CX6">
        <f t="shared" si="4"/>
        <v>217.81507003740515</v>
      </c>
      <c r="CY6">
        <f t="shared" si="4"/>
        <v>267.09516056933427</v>
      </c>
      <c r="CZ6">
        <f t="shared" si="4"/>
        <v>320.37168434937183</v>
      </c>
      <c r="DA6">
        <f t="shared" si="4"/>
        <v>376.95399395994923</v>
      </c>
      <c r="DB6">
        <f t="shared" si="4"/>
        <v>435.9240259363007</v>
      </c>
      <c r="DC6">
        <f t="shared" si="4"/>
        <v>496.1863047643059</v>
      </c>
      <c r="DD6">
        <f t="shared" si="4"/>
        <v>556.5447484149573</v>
      </c>
      <c r="DE6">
        <f t="shared" si="4"/>
        <v>615.7956593300746</v>
      </c>
      <c r="DF6">
        <f t="shared" si="4"/>
        <v>672.8219684259776</v>
      </c>
      <c r="DG6">
        <f t="shared" si="4"/>
        <v>726.6734562080927</v>
      </c>
      <c r="DH6">
        <f t="shared" si="4"/>
        <v>776.621443226258</v>
      </c>
      <c r="DI6">
        <f t="shared" si="4"/>
        <v>822.1828345749518</v>
      </c>
      <c r="DJ6">
        <f t="shared" si="4"/>
        <v>863.1151026805834</v>
      </c>
      <c r="DK6">
        <f t="shared" si="4"/>
        <v>899.3887743220562</v>
      </c>
      <c r="DL6">
        <f t="shared" si="4"/>
        <v>931.1462821399518</v>
      </c>
      <c r="DM6">
        <f t="shared" si="4"/>
        <v>958.6558173369889</v>
      </c>
      <c r="DN6">
        <f t="shared" si="4"/>
        <v>982.2669554002442</v>
      </c>
      <c r="DO6">
        <f t="shared" si="4"/>
        <v>1002.3723439841572</v>
      </c>
      <c r="DP6">
        <f t="shared" si="4"/>
        <v>1019.3774237685153</v>
      </c>
      <c r="DQ6">
        <f t="shared" si="4"/>
        <v>1033.6784089264065</v>
      </c>
      <c r="DR6">
        <f t="shared" si="4"/>
        <v>1045.6476761393471</v>
      </c>
      <c r="DS6">
        <f t="shared" si="4"/>
        <v>1055.6252022370495</v>
      </c>
      <c r="DT6">
        <f t="shared" si="4"/>
        <v>1063.914581120328</v>
      </c>
      <c r="DU6">
        <f t="shared" si="4"/>
        <v>1070.7822754014662</v>
      </c>
      <c r="DV6">
        <f t="shared" si="4"/>
        <v>1076.458990174816</v>
      </c>
      <c r="DW6">
        <f t="shared" si="4"/>
        <v>1081.1423129892855</v>
      </c>
      <c r="DX6">
        <f t="shared" si="4"/>
        <v>1085</v>
      </c>
      <c r="DZ6">
        <f aca="true" t="shared" si="5" ref="DZ6:EE6">(DZ$3-15)*$CT6/12.5</f>
        <v>0</v>
      </c>
      <c r="EA6">
        <f t="shared" si="5"/>
        <v>5.293705502399131</v>
      </c>
      <c r="EB6">
        <f t="shared" si="5"/>
        <v>10.587411004798263</v>
      </c>
      <c r="EC6">
        <f t="shared" si="5"/>
        <v>15.881116507197394</v>
      </c>
      <c r="ED6">
        <f t="shared" si="5"/>
        <v>21.174822009596525</v>
      </c>
      <c r="EE6">
        <f t="shared" si="5"/>
        <v>26.468527511995653</v>
      </c>
      <c r="EG6">
        <f>AVERAGE(DZ6:EA6)</f>
        <v>2.6468527511995656</v>
      </c>
      <c r="EH6">
        <f>AVERAGE(EA6:EB6)</f>
        <v>7.940558253598697</v>
      </c>
      <c r="EI6">
        <f>AVERAGE(EB6:EC6)</f>
        <v>13.234263755997828</v>
      </c>
      <c r="EJ6">
        <f>AVERAGE(EC6:ED6)</f>
        <v>18.527969258396958</v>
      </c>
      <c r="EK6">
        <f>AVERAGE(ED6:EE6)</f>
        <v>23.82167476079609</v>
      </c>
      <c r="EL6">
        <f aca="true" t="shared" si="6" ref="EL6:FO6">BO6-BN6</f>
        <v>31.094706686537307</v>
      </c>
      <c r="EM6">
        <f t="shared" si="6"/>
        <v>35.579882372850435</v>
      </c>
      <c r="EN6">
        <f t="shared" si="6"/>
        <v>40.23062827546855</v>
      </c>
      <c r="EO6">
        <f t="shared" si="6"/>
        <v>44.88204900585208</v>
      </c>
      <c r="EP6">
        <f t="shared" si="6"/>
        <v>49.3267290266821</v>
      </c>
      <c r="EQ6">
        <f t="shared" si="6"/>
        <v>53.326944484381954</v>
      </c>
      <c r="ER6">
        <f t="shared" si="6"/>
        <v>56.635858898360766</v>
      </c>
      <c r="ES6">
        <f t="shared" si="6"/>
        <v>59.02584099571874</v>
      </c>
      <c r="ET6">
        <f t="shared" si="6"/>
        <v>60.31931082499591</v>
      </c>
      <c r="EU6">
        <f t="shared" si="6"/>
        <v>60.41556665767348</v>
      </c>
      <c r="EV6">
        <f t="shared" si="6"/>
        <v>59.306985757269445</v>
      </c>
      <c r="EW6">
        <f t="shared" si="6"/>
        <v>57.08027858315131</v>
      </c>
      <c r="EX6">
        <f t="shared" si="6"/>
        <v>53.902452630256676</v>
      </c>
      <c r="EY6">
        <f t="shared" si="6"/>
        <v>49.99525760767369</v>
      </c>
      <c r="EZ6">
        <f t="shared" si="6"/>
        <v>45.604510480343606</v>
      </c>
      <c r="FA6">
        <f t="shared" si="6"/>
        <v>40.971006252227085</v>
      </c>
      <c r="FB6">
        <f t="shared" si="6"/>
        <v>36.308000909667385</v>
      </c>
      <c r="FC6">
        <f t="shared" si="6"/>
        <v>31.78756300541147</v>
      </c>
      <c r="FD6">
        <f t="shared" si="6"/>
        <v>27.535570119032855</v>
      </c>
      <c r="FE6">
        <f t="shared" si="6"/>
        <v>23.633483556674378</v>
      </c>
      <c r="FF6">
        <f t="shared" si="6"/>
        <v>20.12441624903829</v>
      </c>
      <c r="FG6">
        <f t="shared" si="6"/>
        <v>17.021173328743544</v>
      </c>
      <c r="FH6">
        <f t="shared" si="6"/>
        <v>14.314519557159883</v>
      </c>
      <c r="FI6">
        <f t="shared" si="6"/>
        <v>11.980594883001231</v>
      </c>
      <c r="FJ6">
        <f t="shared" si="6"/>
        <v>9.986968791364916</v>
      </c>
      <c r="FK6">
        <f t="shared" si="6"/>
        <v>8.297223920683564</v>
      </c>
      <c r="FL6">
        <f t="shared" si="6"/>
        <v>6.874193841513261</v>
      </c>
      <c r="FM6">
        <f t="shared" si="6"/>
        <v>5.682087195139502</v>
      </c>
      <c r="FN6">
        <f t="shared" si="6"/>
        <v>4.687755093796795</v>
      </c>
      <c r="FO6">
        <f t="shared" si="6"/>
        <v>3.8613379113817246</v>
      </c>
      <c r="FP6">
        <v>0</v>
      </c>
    </row>
    <row r="7" spans="1:29" ht="12">
      <c r="A7" s="1"/>
      <c r="B7" s="1"/>
      <c r="C7" s="1"/>
      <c r="D7" s="1"/>
      <c r="E7" s="1"/>
      <c r="F7" s="1"/>
      <c r="G7" s="1"/>
      <c r="H7" s="1"/>
      <c r="J7" s="1"/>
      <c r="K7" s="3"/>
      <c r="L7" s="3"/>
      <c r="M7" s="3"/>
      <c r="N7" s="3"/>
      <c r="O7" s="3"/>
      <c r="P7" s="3"/>
      <c r="Q7" s="3"/>
      <c r="R7" s="3"/>
      <c r="S7" s="4"/>
      <c r="T7" s="3"/>
      <c r="U7" s="4"/>
      <c r="V7" s="4"/>
      <c r="W7" s="4"/>
      <c r="X7" s="4"/>
      <c r="Y7" s="4"/>
      <c r="Z7" s="4"/>
      <c r="AA7" s="4"/>
      <c r="AC7" s="4"/>
    </row>
    <row r="8" spans="1:29" ht="12">
      <c r="A8" s="1" t="s">
        <v>25</v>
      </c>
      <c r="B8" s="1"/>
      <c r="C8" s="1"/>
      <c r="D8" s="1"/>
      <c r="E8" s="1"/>
      <c r="F8" s="1"/>
      <c r="G8" s="1"/>
      <c r="H8" s="1"/>
      <c r="J8" s="1"/>
      <c r="K8" s="3"/>
      <c r="L8" s="3"/>
      <c r="M8" s="3"/>
      <c r="N8" s="3"/>
      <c r="O8" s="3"/>
      <c r="P8" s="3"/>
      <c r="Q8" s="3"/>
      <c r="R8" s="3"/>
      <c r="S8" s="4"/>
      <c r="T8" s="3"/>
      <c r="U8" s="4"/>
      <c r="V8" s="4"/>
      <c r="W8" s="4"/>
      <c r="X8" s="4"/>
      <c r="Y8" s="4"/>
      <c r="Z8" s="4"/>
      <c r="AA8" s="4"/>
      <c r="AC8" s="4"/>
    </row>
    <row r="9" spans="1:29" ht="12">
      <c r="A9" s="1"/>
      <c r="B9" s="1"/>
      <c r="C9" s="1"/>
      <c r="D9" s="1"/>
      <c r="E9" s="1"/>
      <c r="F9" s="1"/>
      <c r="G9" s="1"/>
      <c r="H9" s="1"/>
      <c r="J9" s="1"/>
      <c r="K9" s="3"/>
      <c r="L9" s="3"/>
      <c r="M9" s="3"/>
      <c r="N9" s="3"/>
      <c r="O9" s="3"/>
      <c r="P9" s="3"/>
      <c r="Q9" s="3"/>
      <c r="R9" s="3"/>
      <c r="S9" s="4"/>
      <c r="T9" s="3"/>
      <c r="U9" s="4"/>
      <c r="V9" s="4"/>
      <c r="W9" s="4"/>
      <c r="X9" s="4"/>
      <c r="Y9" s="4"/>
      <c r="Z9" s="4"/>
      <c r="AA9" s="4"/>
      <c r="AC9" s="4"/>
    </row>
    <row r="10" spans="1:172" ht="12">
      <c r="A10" s="1">
        <v>1979</v>
      </c>
      <c r="B10" s="1">
        <f>Inputs!B8</f>
        <v>35</v>
      </c>
      <c r="C10" s="1">
        <f>Inputs!C8</f>
        <v>194</v>
      </c>
      <c r="D10" s="1">
        <f>Inputs!D8</f>
        <v>209</v>
      </c>
      <c r="E10" s="1">
        <f>Inputs!E8</f>
        <v>72</v>
      </c>
      <c r="F10" s="1">
        <f>Inputs!F8</f>
        <v>18</v>
      </c>
      <c r="G10" s="1">
        <f>Inputs!G8</f>
        <v>4</v>
      </c>
      <c r="H10" s="1">
        <v>0</v>
      </c>
      <c r="J10" s="1">
        <v>0</v>
      </c>
      <c r="K10" s="3">
        <f aca="true" t="shared" si="7" ref="K10:Q10">J10+B10</f>
        <v>35</v>
      </c>
      <c r="L10" s="3">
        <f t="shared" si="7"/>
        <v>229</v>
      </c>
      <c r="M10" s="3">
        <f t="shared" si="7"/>
        <v>438</v>
      </c>
      <c r="N10" s="3">
        <f t="shared" si="7"/>
        <v>510</v>
      </c>
      <c r="O10" s="3">
        <f t="shared" si="7"/>
        <v>528</v>
      </c>
      <c r="P10" s="3">
        <f t="shared" si="7"/>
        <v>532</v>
      </c>
      <c r="Q10" s="3">
        <f t="shared" si="7"/>
        <v>532</v>
      </c>
      <c r="R10" s="3">
        <f>Q10*S10</f>
        <v>533.1468777979604</v>
      </c>
      <c r="S10" s="4">
        <v>1.002155785334512</v>
      </c>
      <c r="T10" s="3">
        <v>-109.999935458596</v>
      </c>
      <c r="U10" s="4">
        <f aca="true" t="shared" si="8" ref="U10:AA10">LN((K10-$T10)/($R10-K10))</f>
        <v>-1.2341616715697021</v>
      </c>
      <c r="V10" s="4">
        <f t="shared" si="8"/>
        <v>0.10848918161509714</v>
      </c>
      <c r="W10" s="4">
        <f t="shared" si="8"/>
        <v>1.7508533894418181</v>
      </c>
      <c r="X10" s="4">
        <f t="shared" si="8"/>
        <v>3.2878594708420446</v>
      </c>
      <c r="Y10" s="4">
        <f t="shared" si="8"/>
        <v>4.819947904175834</v>
      </c>
      <c r="Z10" s="4">
        <f t="shared" si="8"/>
        <v>6.327544911261832</v>
      </c>
      <c r="AA10" s="4">
        <f t="shared" si="8"/>
        <v>6.327544911261832</v>
      </c>
      <c r="AC10" s="4">
        <f>AVERAGE(U10:Z10)</f>
        <v>2.510088864294487</v>
      </c>
      <c r="AD10">
        <f>SLOPE(U10:Z10,$U$3:$Z$3)</f>
        <v>0.30559951521851497</v>
      </c>
      <c r="AE10">
        <f>AC10-AD10*AVERAGE($U$3:$Z$3)</f>
        <v>-7.421895380307249</v>
      </c>
      <c r="AF10">
        <f>CORREL(U10:Z10,$U$3:$Z$3)</f>
        <v>0.9997762810460362</v>
      </c>
      <c r="AH10">
        <f aca="true" t="shared" si="9" ref="AH10:AQ10">$AE10+$AD10*AH$3</f>
        <v>-1.3099050759369497</v>
      </c>
      <c r="AI10">
        <f t="shared" si="9"/>
        <v>-1.0043055607184348</v>
      </c>
      <c r="AJ10">
        <f t="shared" si="9"/>
        <v>-0.6987060454999199</v>
      </c>
      <c r="AK10">
        <f t="shared" si="9"/>
        <v>-0.39310653028140496</v>
      </c>
      <c r="AL10">
        <f t="shared" si="9"/>
        <v>-0.08750701506288916</v>
      </c>
      <c r="AM10">
        <f t="shared" si="9"/>
        <v>0.21809250015562576</v>
      </c>
      <c r="AN10">
        <f t="shared" si="9"/>
        <v>0.5236920153741407</v>
      </c>
      <c r="AO10">
        <f t="shared" si="9"/>
        <v>0.8292915305926547</v>
      </c>
      <c r="AP10">
        <f t="shared" si="9"/>
        <v>1.1348910458111705</v>
      </c>
      <c r="AQ10">
        <f t="shared" si="9"/>
        <v>1.4404905610296845</v>
      </c>
      <c r="AR10">
        <f aca="true" t="shared" si="10" ref="AR10:BA10">$AE10+$AD10*AR$3</f>
        <v>1.7460900762482003</v>
      </c>
      <c r="AS10">
        <f t="shared" si="10"/>
        <v>2.0516895914667144</v>
      </c>
      <c r="AT10">
        <f t="shared" si="10"/>
        <v>2.35728910668523</v>
      </c>
      <c r="AU10">
        <f t="shared" si="10"/>
        <v>2.662888621903746</v>
      </c>
      <c r="AV10">
        <f t="shared" si="10"/>
        <v>2.96848813712226</v>
      </c>
      <c r="AW10">
        <f t="shared" si="10"/>
        <v>3.274087652340776</v>
      </c>
      <c r="AX10">
        <f t="shared" si="10"/>
        <v>3.57968716755929</v>
      </c>
      <c r="AY10">
        <f t="shared" si="10"/>
        <v>3.8852866827778056</v>
      </c>
      <c r="AZ10">
        <f t="shared" si="10"/>
        <v>4.19088619799632</v>
      </c>
      <c r="BA10">
        <f t="shared" si="10"/>
        <v>4.4964857132148355</v>
      </c>
      <c r="BB10">
        <f aca="true" t="shared" si="11" ref="BB10:BG10">$AE10+$AD10*BB$3</f>
        <v>4.8020852284333495</v>
      </c>
      <c r="BC10">
        <f t="shared" si="11"/>
        <v>5.107684743651865</v>
      </c>
      <c r="BD10">
        <f t="shared" si="11"/>
        <v>5.413284258870379</v>
      </c>
      <c r="BE10">
        <f t="shared" si="11"/>
        <v>5.718883774088895</v>
      </c>
      <c r="BF10">
        <f t="shared" si="11"/>
        <v>6.024483289307409</v>
      </c>
      <c r="BG10">
        <f t="shared" si="11"/>
        <v>6.330082804525925</v>
      </c>
      <c r="BH10">
        <f>BG10</f>
        <v>6.330082804525925</v>
      </c>
      <c r="BI10">
        <f>BH10</f>
        <v>6.330082804525925</v>
      </c>
      <c r="BJ10">
        <f>BI10</f>
        <v>6.330082804525925</v>
      </c>
      <c r="BK10">
        <f>BJ10</f>
        <v>6.330082804525925</v>
      </c>
      <c r="BL10">
        <f>BK10</f>
        <v>6.330082804525925</v>
      </c>
      <c r="BN10">
        <f aca="true" t="shared" si="12" ref="BN10:CR10">($T10+$R10*EXP(AH10))/(1+EXP(AH10))</f>
        <v>26.670517368856665</v>
      </c>
      <c r="BO10">
        <f t="shared" si="12"/>
        <v>62.424984968353115</v>
      </c>
      <c r="BP10">
        <f t="shared" si="12"/>
        <v>103.58859166313293</v>
      </c>
      <c r="BQ10">
        <f t="shared" si="12"/>
        <v>149.16873714472186</v>
      </c>
      <c r="BR10">
        <f t="shared" si="12"/>
        <v>197.5124782009287</v>
      </c>
      <c r="BS10">
        <f t="shared" si="12"/>
        <v>246.50151082100797</v>
      </c>
      <c r="BT10">
        <f t="shared" si="12"/>
        <v>293.9031301009421</v>
      </c>
      <c r="BU10">
        <f t="shared" si="12"/>
        <v>337.7621603896094</v>
      </c>
      <c r="BV10">
        <f t="shared" si="12"/>
        <v>376.6952376736353</v>
      </c>
      <c r="BW10">
        <f t="shared" si="12"/>
        <v>410.00394729382003</v>
      </c>
      <c r="BX10">
        <f t="shared" si="12"/>
        <v>437.61318602673595</v>
      </c>
      <c r="BY10">
        <f t="shared" si="12"/>
        <v>459.9041811322102</v>
      </c>
      <c r="BZ10">
        <f t="shared" si="12"/>
        <v>477.5223083386611</v>
      </c>
      <c r="CA10">
        <f t="shared" si="12"/>
        <v>491.21431269238906</v>
      </c>
      <c r="CB10">
        <f t="shared" si="12"/>
        <v>501.7163258281093</v>
      </c>
      <c r="CC10">
        <f t="shared" si="12"/>
        <v>509.6907266606069</v>
      </c>
      <c r="CD10">
        <f t="shared" si="12"/>
        <v>515.6996088833621</v>
      </c>
      <c r="CE10">
        <f t="shared" si="12"/>
        <v>520.2013220728703</v>
      </c>
      <c r="CF10">
        <f t="shared" si="12"/>
        <v>523.5593092436854</v>
      </c>
      <c r="CG10">
        <f t="shared" si="12"/>
        <v>526.056058525509</v>
      </c>
      <c r="CH10">
        <f t="shared" si="12"/>
        <v>527.9079925797788</v>
      </c>
      <c r="CI10">
        <f t="shared" si="12"/>
        <v>529.2791916487048</v>
      </c>
      <c r="CJ10">
        <f t="shared" si="12"/>
        <v>530.2931056227599</v>
      </c>
      <c r="CK10">
        <f t="shared" si="12"/>
        <v>531.0420971547956</v>
      </c>
      <c r="CL10">
        <f t="shared" si="12"/>
        <v>531.5949873155226</v>
      </c>
      <c r="CM10">
        <f t="shared" si="12"/>
        <v>532.002901792433</v>
      </c>
      <c r="CN10">
        <f t="shared" si="12"/>
        <v>532.002901792433</v>
      </c>
      <c r="CO10">
        <f t="shared" si="12"/>
        <v>532.002901792433</v>
      </c>
      <c r="CP10">
        <f t="shared" si="12"/>
        <v>532.002901792433</v>
      </c>
      <c r="CQ10">
        <f t="shared" si="12"/>
        <v>532.002901792433</v>
      </c>
      <c r="CR10">
        <f t="shared" si="12"/>
        <v>532.002901792433</v>
      </c>
      <c r="CT10">
        <f aca="true" t="shared" si="13" ref="CT10:DX10">$Q10*BN10/$CR10</f>
        <v>26.670371895391717</v>
      </c>
      <c r="CU10">
        <f t="shared" si="13"/>
        <v>62.424644473313705</v>
      </c>
      <c r="CV10">
        <f t="shared" si="13"/>
        <v>103.58802664254672</v>
      </c>
      <c r="CW10">
        <f t="shared" si="13"/>
        <v>149.16792350872245</v>
      </c>
      <c r="CX10">
        <f t="shared" si="13"/>
        <v>197.5114008755744</v>
      </c>
      <c r="CY10">
        <f t="shared" si="13"/>
        <v>246.500166286577</v>
      </c>
      <c r="CZ10">
        <f t="shared" si="13"/>
        <v>293.9015270159287</v>
      </c>
      <c r="DA10">
        <f t="shared" si="13"/>
        <v>337.7603180769493</v>
      </c>
      <c r="DB10">
        <f t="shared" si="13"/>
        <v>376.69318300177815</v>
      </c>
      <c r="DC10">
        <f t="shared" si="13"/>
        <v>410.0017109406953</v>
      </c>
      <c r="DD10">
        <f t="shared" si="13"/>
        <v>437.6107990799213</v>
      </c>
      <c r="DE10">
        <f t="shared" si="13"/>
        <v>459.9016725998917</v>
      </c>
      <c r="DF10">
        <f t="shared" si="13"/>
        <v>477.51970370884374</v>
      </c>
      <c r="DG10">
        <f t="shared" si="13"/>
        <v>491.21163337998166</v>
      </c>
      <c r="DH10">
        <f t="shared" si="13"/>
        <v>501.71358923281457</v>
      </c>
      <c r="DI10">
        <f t="shared" si="13"/>
        <v>509.68794656920363</v>
      </c>
      <c r="DJ10">
        <f t="shared" si="13"/>
        <v>515.6967960167071</v>
      </c>
      <c r="DK10">
        <f t="shared" si="13"/>
        <v>520.198484651768</v>
      </c>
      <c r="DL10">
        <f t="shared" si="13"/>
        <v>523.5564535065519</v>
      </c>
      <c r="DM10">
        <f t="shared" si="13"/>
        <v>526.0531891699382</v>
      </c>
      <c r="DN10">
        <f t="shared" si="13"/>
        <v>527.9051131228942</v>
      </c>
      <c r="DO10">
        <f t="shared" si="13"/>
        <v>529.2763047126597</v>
      </c>
      <c r="DP10">
        <f t="shared" si="13"/>
        <v>530.2902131563542</v>
      </c>
      <c r="DQ10">
        <f t="shared" si="13"/>
        <v>531.03920060304</v>
      </c>
      <c r="DR10">
        <f t="shared" si="13"/>
        <v>531.5920877480457</v>
      </c>
      <c r="DS10">
        <f t="shared" si="13"/>
        <v>532</v>
      </c>
      <c r="DT10">
        <f t="shared" si="13"/>
        <v>532</v>
      </c>
      <c r="DU10">
        <f t="shared" si="13"/>
        <v>532</v>
      </c>
      <c r="DV10">
        <f t="shared" si="13"/>
        <v>532</v>
      </c>
      <c r="DW10">
        <f t="shared" si="13"/>
        <v>532</v>
      </c>
      <c r="DX10">
        <f t="shared" si="13"/>
        <v>532</v>
      </c>
      <c r="DZ10">
        <f aca="true" t="shared" si="14" ref="DZ10:EE10">(DZ$3-15)*$CT10/12.5</f>
        <v>0</v>
      </c>
      <c r="EA10">
        <f t="shared" si="14"/>
        <v>2.1336297516313376</v>
      </c>
      <c r="EB10">
        <f t="shared" si="14"/>
        <v>4.267259503262675</v>
      </c>
      <c r="EC10">
        <f t="shared" si="14"/>
        <v>6.400889254894012</v>
      </c>
      <c r="ED10">
        <f t="shared" si="14"/>
        <v>8.53451900652535</v>
      </c>
      <c r="EE10">
        <f t="shared" si="14"/>
        <v>10.668148758156688</v>
      </c>
      <c r="EG10">
        <f>AVERAGE(DZ10:EA10)</f>
        <v>1.0668148758156688</v>
      </c>
      <c r="EH10">
        <f>AVERAGE(EA10:EB10)</f>
        <v>3.2004446274470064</v>
      </c>
      <c r="EI10">
        <f>AVERAGE(EB10:EC10)</f>
        <v>5.334074379078343</v>
      </c>
      <c r="EJ10">
        <f>AVERAGE(EC10:ED10)</f>
        <v>7.467704130709681</v>
      </c>
      <c r="EK10">
        <f>AVERAGE(ED10:EE10)</f>
        <v>9.60133388234102</v>
      </c>
      <c r="EL10">
        <f aca="true" t="shared" si="15" ref="EL10:FO10">BO10-BN10</f>
        <v>35.75446759949645</v>
      </c>
      <c r="EM10">
        <f t="shared" si="15"/>
        <v>41.163606694779816</v>
      </c>
      <c r="EN10">
        <f t="shared" si="15"/>
        <v>45.58014548158893</v>
      </c>
      <c r="EO10">
        <f t="shared" si="15"/>
        <v>48.34374105620685</v>
      </c>
      <c r="EP10">
        <f t="shared" si="15"/>
        <v>48.98903262007926</v>
      </c>
      <c r="EQ10">
        <f t="shared" si="15"/>
        <v>47.40161927993415</v>
      </c>
      <c r="ER10">
        <f t="shared" si="15"/>
        <v>43.85903028866727</v>
      </c>
      <c r="ES10">
        <f t="shared" si="15"/>
        <v>38.9330772840259</v>
      </c>
      <c r="ET10">
        <f t="shared" si="15"/>
        <v>33.30870962018474</v>
      </c>
      <c r="EU10">
        <f t="shared" si="15"/>
        <v>27.609238732915912</v>
      </c>
      <c r="EV10">
        <f t="shared" si="15"/>
        <v>22.29099510547428</v>
      </c>
      <c r="EW10">
        <f t="shared" si="15"/>
        <v>17.61812720645088</v>
      </c>
      <c r="EX10">
        <f t="shared" si="15"/>
        <v>13.692004353727953</v>
      </c>
      <c r="EY10">
        <f t="shared" si="15"/>
        <v>10.502013135720233</v>
      </c>
      <c r="EZ10">
        <f t="shared" si="15"/>
        <v>7.974400832497622</v>
      </c>
      <c r="FA10">
        <f t="shared" si="15"/>
        <v>6.008882222755176</v>
      </c>
      <c r="FB10">
        <f t="shared" si="15"/>
        <v>4.501713189508223</v>
      </c>
      <c r="FC10">
        <f t="shared" si="15"/>
        <v>3.357987170815136</v>
      </c>
      <c r="FD10">
        <f t="shared" si="15"/>
        <v>2.496749281823554</v>
      </c>
      <c r="FE10">
        <f t="shared" si="15"/>
        <v>1.8519340542698046</v>
      </c>
      <c r="FF10">
        <f t="shared" si="15"/>
        <v>1.3711990689259892</v>
      </c>
      <c r="FG10">
        <f t="shared" si="15"/>
        <v>1.0139139740550718</v>
      </c>
      <c r="FH10">
        <f t="shared" si="15"/>
        <v>0.7489915320356886</v>
      </c>
      <c r="FI10">
        <f t="shared" si="15"/>
        <v>0.5528901607270882</v>
      </c>
      <c r="FJ10">
        <f t="shared" si="15"/>
        <v>0.40791447691037774</v>
      </c>
      <c r="FK10">
        <f t="shared" si="15"/>
        <v>0</v>
      </c>
      <c r="FL10">
        <f t="shared" si="15"/>
        <v>0</v>
      </c>
      <c r="FM10">
        <f t="shared" si="15"/>
        <v>0</v>
      </c>
      <c r="FN10">
        <f t="shared" si="15"/>
        <v>0</v>
      </c>
      <c r="FO10">
        <f t="shared" si="15"/>
        <v>0</v>
      </c>
      <c r="FP10">
        <v>0</v>
      </c>
    </row>
    <row r="11" ht="12">
      <c r="AC11" s="4"/>
    </row>
    <row r="12" ht="12">
      <c r="AC12" s="4"/>
    </row>
    <row r="13" ht="12">
      <c r="AC13" s="4"/>
    </row>
    <row r="14" ht="12">
      <c r="AC14" s="4"/>
    </row>
    <row r="15" ht="12">
      <c r="AC15" s="4"/>
    </row>
    <row r="16" ht="12">
      <c r="AC16" s="4"/>
    </row>
    <row r="17" ht="12">
      <c r="AC17" s="4"/>
    </row>
    <row r="18" ht="12">
      <c r="AC18" s="4"/>
    </row>
    <row r="19" ht="12">
      <c r="AC19" s="4"/>
    </row>
    <row r="20" ht="12">
      <c r="AC20" s="4"/>
    </row>
    <row r="21" ht="12">
      <c r="AC21" s="4"/>
    </row>
    <row r="22" ht="12">
      <c r="AC22" s="4"/>
    </row>
    <row r="23" ht="12">
      <c r="AC23" s="4"/>
    </row>
    <row r="24" ht="12">
      <c r="AC24" s="4"/>
    </row>
    <row r="25" ht="12">
      <c r="AC25" s="4"/>
    </row>
    <row r="26" ht="12">
      <c r="AC26" s="4"/>
    </row>
    <row r="27" ht="12">
      <c r="AC27" s="4"/>
    </row>
    <row r="28" ht="12">
      <c r="AC28" s="4"/>
    </row>
    <row r="29" ht="12">
      <c r="AC29" s="4"/>
    </row>
    <row r="30" ht="12">
      <c r="AC30" s="4"/>
    </row>
    <row r="31" ht="12">
      <c r="AC31" s="4"/>
    </row>
    <row r="32" ht="12">
      <c r="AC32" s="4"/>
    </row>
    <row r="33" ht="12">
      <c r="AC33" s="4"/>
    </row>
    <row r="34" ht="12">
      <c r="AC34" s="4"/>
    </row>
    <row r="35" ht="12">
      <c r="AC35" s="4"/>
    </row>
    <row r="36" ht="12">
      <c r="AC36" s="4"/>
    </row>
    <row r="37" ht="12">
      <c r="AC37" s="4"/>
    </row>
    <row r="38" ht="12">
      <c r="AC38" s="4"/>
    </row>
    <row r="39" ht="12">
      <c r="AC39" s="4"/>
    </row>
    <row r="40" ht="12">
      <c r="AC40" s="4"/>
    </row>
    <row r="41" ht="12">
      <c r="AC41" s="4"/>
    </row>
    <row r="42" ht="12">
      <c r="AC42" s="4"/>
    </row>
    <row r="43" ht="12">
      <c r="AC43" s="4"/>
    </row>
    <row r="44" ht="12">
      <c r="AC44" s="4"/>
    </row>
    <row r="45" ht="12">
      <c r="AC45" s="4"/>
    </row>
    <row r="46" ht="12">
      <c r="AC46" s="4"/>
    </row>
    <row r="47" ht="12">
      <c r="AC47" s="4"/>
    </row>
    <row r="48" ht="12">
      <c r="AC48" s="4"/>
    </row>
    <row r="49" ht="12">
      <c r="AC49" s="4"/>
    </row>
    <row r="50" ht="12">
      <c r="AC50" s="4"/>
    </row>
    <row r="51" ht="12">
      <c r="AC51" s="4"/>
    </row>
    <row r="52" ht="12">
      <c r="AC52" s="4"/>
    </row>
    <row r="53" ht="12">
      <c r="AC53" s="4"/>
    </row>
    <row r="54" ht="12">
      <c r="AC54" s="4"/>
    </row>
    <row r="55" ht="12">
      <c r="AC55" s="4"/>
    </row>
    <row r="56" ht="12">
      <c r="AC56" s="4"/>
    </row>
    <row r="57" ht="12">
      <c r="AC57" s="4"/>
    </row>
    <row r="58" ht="12">
      <c r="AC5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7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0" customWidth="1"/>
  </cols>
  <sheetData>
    <row r="2" ht="12">
      <c r="A2" t="s">
        <v>29</v>
      </c>
    </row>
    <row r="3" spans="2:37" ht="12">
      <c r="B3">
        <v>15</v>
      </c>
      <c r="C3">
        <v>16</v>
      </c>
      <c r="D3">
        <v>17</v>
      </c>
      <c r="E3">
        <v>18</v>
      </c>
      <c r="F3">
        <v>19</v>
      </c>
      <c r="G3">
        <v>20</v>
      </c>
      <c r="H3">
        <v>21</v>
      </c>
      <c r="I3">
        <v>22</v>
      </c>
      <c r="J3">
        <v>23</v>
      </c>
      <c r="K3">
        <v>24</v>
      </c>
      <c r="L3">
        <v>25</v>
      </c>
      <c r="M3">
        <v>26</v>
      </c>
      <c r="N3">
        <v>27</v>
      </c>
      <c r="O3">
        <v>28</v>
      </c>
      <c r="P3">
        <v>29</v>
      </c>
      <c r="Q3">
        <v>30</v>
      </c>
      <c r="R3">
        <v>31</v>
      </c>
      <c r="S3">
        <v>32</v>
      </c>
      <c r="T3">
        <v>33</v>
      </c>
      <c r="U3">
        <v>34</v>
      </c>
      <c r="V3">
        <v>35</v>
      </c>
      <c r="W3">
        <v>36</v>
      </c>
      <c r="X3">
        <v>37</v>
      </c>
      <c r="Y3">
        <v>38</v>
      </c>
      <c r="Z3">
        <v>39</v>
      </c>
      <c r="AA3">
        <v>40</v>
      </c>
      <c r="AB3">
        <v>41</v>
      </c>
      <c r="AC3">
        <v>42</v>
      </c>
      <c r="AD3">
        <v>43</v>
      </c>
      <c r="AE3">
        <v>44</v>
      </c>
      <c r="AF3">
        <v>45</v>
      </c>
      <c r="AG3">
        <v>46</v>
      </c>
      <c r="AH3">
        <v>47</v>
      </c>
      <c r="AI3">
        <v>48</v>
      </c>
      <c r="AJ3">
        <v>49</v>
      </c>
      <c r="AK3">
        <v>50</v>
      </c>
    </row>
    <row r="4" spans="1:37" ht="12">
      <c r="A4" t="s">
        <v>30</v>
      </c>
      <c r="B4">
        <f>Calculations!J6</f>
        <v>0</v>
      </c>
      <c r="G4">
        <f>Calculations!K6</f>
        <v>62</v>
      </c>
      <c r="L4">
        <f>Calculations!L6</f>
        <v>287</v>
      </c>
      <c r="Q4">
        <f>Calculations!M6</f>
        <v>563</v>
      </c>
      <c r="V4">
        <f>Calculations!N6</f>
        <v>804</v>
      </c>
      <c r="AA4">
        <f>Calculations!O6</f>
        <v>972</v>
      </c>
      <c r="AF4">
        <f>Calculations!P6</f>
        <v>1064</v>
      </c>
      <c r="AK4">
        <f>Calculations!Q6</f>
        <v>1085</v>
      </c>
    </row>
    <row r="5" spans="1:37" ht="12">
      <c r="A5" t="s">
        <v>31</v>
      </c>
      <c r="B5">
        <v>0</v>
      </c>
      <c r="G5">
        <f>Calculations!BN6</f>
        <v>66.2339430704563</v>
      </c>
      <c r="H5">
        <f>Calculations!BO6</f>
        <v>97.32864975699361</v>
      </c>
      <c r="I5">
        <f>Calculations!BP6</f>
        <v>132.90853212984405</v>
      </c>
      <c r="J5">
        <f>Calculations!BQ6</f>
        <v>173.1391604053126</v>
      </c>
      <c r="K5">
        <f>Calculations!BR6</f>
        <v>218.02120941116468</v>
      </c>
      <c r="L5">
        <f>Calculations!BS6</f>
        <v>267.3479384378468</v>
      </c>
      <c r="M5">
        <f>Calculations!BT6</f>
        <v>320.67488292222873</v>
      </c>
      <c r="N5">
        <f>Calculations!BU6</f>
        <v>377.3107418205895</v>
      </c>
      <c r="O5">
        <f>Calculations!BV6</f>
        <v>436.33658281630824</v>
      </c>
      <c r="P5">
        <f>Calculations!BW6</f>
        <v>496.65589364130415</v>
      </c>
      <c r="Q5">
        <f>Calculations!BX6</f>
        <v>557.0714602989776</v>
      </c>
      <c r="R5">
        <f>Calculations!BY6</f>
        <v>616.3784460562471</v>
      </c>
      <c r="S5">
        <f>Calculations!BZ6</f>
        <v>673.4587246393984</v>
      </c>
      <c r="T5">
        <f>Calculations!CA6</f>
        <v>727.3611772696551</v>
      </c>
      <c r="U5">
        <f>Calculations!CB6</f>
        <v>777.3564348773288</v>
      </c>
      <c r="V5">
        <f>Calculations!CC6</f>
        <v>822.9609453576724</v>
      </c>
      <c r="W5">
        <f>Calculations!CD6</f>
        <v>863.9319516098994</v>
      </c>
      <c r="X5">
        <f>Calculations!CE6</f>
        <v>900.2399525195668</v>
      </c>
      <c r="Y5">
        <f>Calculations!CF6</f>
        <v>932.0275155249783</v>
      </c>
      <c r="Z5">
        <f>Calculations!CG6</f>
        <v>959.5630856440112</v>
      </c>
      <c r="AA5">
        <f>Calculations!CH6</f>
        <v>983.1965692006855</v>
      </c>
      <c r="AB5">
        <f>Calculations!CI6</f>
        <v>1003.3209854497238</v>
      </c>
      <c r="AC5">
        <f>Calculations!CJ6</f>
        <v>1020.3421587784674</v>
      </c>
      <c r="AD5">
        <f>Calculations!CK6</f>
        <v>1034.6566783356272</v>
      </c>
      <c r="AE5">
        <f>Calculations!CL6</f>
        <v>1046.6372732186285</v>
      </c>
      <c r="AF5">
        <f>Calculations!CM6</f>
        <v>1056.6242420099934</v>
      </c>
      <c r="AG5">
        <f>Calculations!CN6</f>
        <v>1064.921465930677</v>
      </c>
      <c r="AH5">
        <f>Calculations!CO6</f>
        <v>1071.7956597721902</v>
      </c>
      <c r="AI5">
        <f>Calculations!CP6</f>
        <v>1077.4777469673297</v>
      </c>
      <c r="AJ5">
        <f>Calculations!CQ6</f>
        <v>1082.1655020611265</v>
      </c>
      <c r="AK5">
        <f>Calculations!CR6</f>
        <v>1086.0268399725082</v>
      </c>
    </row>
    <row r="7" spans="1:37" ht="12">
      <c r="A7" t="s">
        <v>32</v>
      </c>
      <c r="B7">
        <f>Inputs!B5/5</f>
        <v>12.4</v>
      </c>
      <c r="C7">
        <f>B7</f>
        <v>12.4</v>
      </c>
      <c r="D7">
        <f>C7</f>
        <v>12.4</v>
      </c>
      <c r="E7">
        <f>D7</f>
        <v>12.4</v>
      </c>
      <c r="F7">
        <f>E7</f>
        <v>12.4</v>
      </c>
      <c r="G7">
        <f>Inputs!C5/5</f>
        <v>45</v>
      </c>
      <c r="H7">
        <f>G7</f>
        <v>45</v>
      </c>
      <c r="I7">
        <f>H7</f>
        <v>45</v>
      </c>
      <c r="J7">
        <f>I7</f>
        <v>45</v>
      </c>
      <c r="K7">
        <f>J7</f>
        <v>45</v>
      </c>
      <c r="L7">
        <f>Inputs!D5/5</f>
        <v>55.2</v>
      </c>
      <c r="M7">
        <f>L7</f>
        <v>55.2</v>
      </c>
      <c r="N7">
        <f>M7</f>
        <v>55.2</v>
      </c>
      <c r="O7">
        <f>N7</f>
        <v>55.2</v>
      </c>
      <c r="P7">
        <f>O7</f>
        <v>55.2</v>
      </c>
      <c r="Q7">
        <f>Inputs!E5/5</f>
        <v>48.2</v>
      </c>
      <c r="R7">
        <f>Q7</f>
        <v>48.2</v>
      </c>
      <c r="S7">
        <f>R7</f>
        <v>48.2</v>
      </c>
      <c r="T7">
        <f>S7</f>
        <v>48.2</v>
      </c>
      <c r="U7">
        <f>T7</f>
        <v>48.2</v>
      </c>
      <c r="V7">
        <f>Inputs!F5/5</f>
        <v>33.6</v>
      </c>
      <c r="W7">
        <f>V7</f>
        <v>33.6</v>
      </c>
      <c r="X7">
        <f>W7</f>
        <v>33.6</v>
      </c>
      <c r="Y7">
        <f>X7</f>
        <v>33.6</v>
      </c>
      <c r="Z7">
        <f>Y7</f>
        <v>33.6</v>
      </c>
      <c r="AA7">
        <f>Inputs!G5/5</f>
        <v>18.4</v>
      </c>
      <c r="AB7">
        <f>AA7</f>
        <v>18.4</v>
      </c>
      <c r="AC7">
        <f>AB7</f>
        <v>18.4</v>
      </c>
      <c r="AD7">
        <f>AC7</f>
        <v>18.4</v>
      </c>
      <c r="AE7">
        <f>AD7</f>
        <v>18.4</v>
      </c>
      <c r="AF7">
        <f>Inputs!H5/5</f>
        <v>4.2</v>
      </c>
      <c r="AG7">
        <f>AF7</f>
        <v>4.2</v>
      </c>
      <c r="AH7">
        <f>AG7</f>
        <v>4.2</v>
      </c>
      <c r="AI7">
        <f>AH7</f>
        <v>4.2</v>
      </c>
      <c r="AJ7">
        <f>AI7</f>
        <v>4.2</v>
      </c>
      <c r="AK7">
        <f>Inputs!I5</f>
        <v>0</v>
      </c>
    </row>
    <row r="8" spans="1:37" ht="12">
      <c r="A8" s="9" t="s">
        <v>33</v>
      </c>
      <c r="B8" s="8">
        <f>Calculations!EG6</f>
        <v>2.6468527511995656</v>
      </c>
      <c r="C8" s="8">
        <f>Calculations!EH6</f>
        <v>7.940558253598697</v>
      </c>
      <c r="D8" s="8">
        <f>Calculations!EI6</f>
        <v>13.234263755997828</v>
      </c>
      <c r="E8" s="8">
        <f>Calculations!EJ6</f>
        <v>18.527969258396958</v>
      </c>
      <c r="F8" s="8">
        <f>Calculations!EK6</f>
        <v>23.82167476079609</v>
      </c>
      <c r="G8" s="8">
        <f>Calculations!EL6</f>
        <v>31.094706686537307</v>
      </c>
      <c r="H8" s="8">
        <f>Calculations!EM6</f>
        <v>35.579882372850435</v>
      </c>
      <c r="I8" s="8">
        <f>Calculations!EN6</f>
        <v>40.23062827546855</v>
      </c>
      <c r="J8" s="8">
        <f>Calculations!EO6</f>
        <v>44.88204900585208</v>
      </c>
      <c r="K8" s="8">
        <f>Calculations!EP6</f>
        <v>49.3267290266821</v>
      </c>
      <c r="L8" s="8">
        <f>Calculations!EQ6</f>
        <v>53.326944484381954</v>
      </c>
      <c r="M8" s="8">
        <f>Calculations!ER6</f>
        <v>56.635858898360766</v>
      </c>
      <c r="N8" s="8">
        <f>Calculations!ES6</f>
        <v>59.02584099571874</v>
      </c>
      <c r="O8" s="8">
        <f>Calculations!ET6</f>
        <v>60.31931082499591</v>
      </c>
      <c r="P8" s="8">
        <f>Calculations!EU6</f>
        <v>60.41556665767348</v>
      </c>
      <c r="Q8" s="8">
        <f>Calculations!EV6</f>
        <v>59.306985757269445</v>
      </c>
      <c r="R8" s="8">
        <f>Calculations!EW6</f>
        <v>57.08027858315131</v>
      </c>
      <c r="S8" s="8">
        <f>Calculations!EX6</f>
        <v>53.902452630256676</v>
      </c>
      <c r="T8" s="8">
        <f>Calculations!EY6</f>
        <v>49.99525760767369</v>
      </c>
      <c r="U8" s="8">
        <f>Calculations!EZ6</f>
        <v>45.604510480343606</v>
      </c>
      <c r="V8" s="8">
        <f>Calculations!FA6</f>
        <v>40.971006252227085</v>
      </c>
      <c r="W8" s="8">
        <f>Calculations!FB6</f>
        <v>36.308000909667385</v>
      </c>
      <c r="X8" s="8">
        <f>Calculations!FC6</f>
        <v>31.78756300541147</v>
      </c>
      <c r="Y8" s="8">
        <f>Calculations!FD6</f>
        <v>27.535570119032855</v>
      </c>
      <c r="Z8" s="8">
        <f>Calculations!FE6</f>
        <v>23.633483556674378</v>
      </c>
      <c r="AA8" s="8">
        <f>Calculations!FF6</f>
        <v>20.12441624903829</v>
      </c>
      <c r="AB8" s="8">
        <f>Calculations!FG6</f>
        <v>17.021173328743544</v>
      </c>
      <c r="AC8" s="8">
        <f>Calculations!FH6</f>
        <v>14.314519557159883</v>
      </c>
      <c r="AD8" s="8">
        <f>Calculations!FI6</f>
        <v>11.980594883001231</v>
      </c>
      <c r="AE8" s="8">
        <f>Calculations!FJ6</f>
        <v>9.986968791364916</v>
      </c>
      <c r="AF8" s="8">
        <f>Calculations!FK6</f>
        <v>8.297223920683564</v>
      </c>
      <c r="AG8" s="8">
        <f>Calculations!FL6</f>
        <v>6.874193841513261</v>
      </c>
      <c r="AH8" s="8">
        <f>Calculations!FM6</f>
        <v>5.682087195139502</v>
      </c>
      <c r="AI8" s="8">
        <f>Calculations!FN6</f>
        <v>4.687755093796795</v>
      </c>
      <c r="AJ8" s="8">
        <f>Calculations!FO6</f>
        <v>3.8613379113817246</v>
      </c>
      <c r="AK8" s="8">
        <f>Calculations!FP6</f>
        <v>0</v>
      </c>
    </row>
    <row r="11" ht="12">
      <c r="A11" t="s">
        <v>34</v>
      </c>
    </row>
    <row r="12" spans="2:32" ht="12">
      <c r="B12">
        <v>15</v>
      </c>
      <c r="C12">
        <v>16</v>
      </c>
      <c r="D12">
        <v>17</v>
      </c>
      <c r="E12">
        <v>18</v>
      </c>
      <c r="F12">
        <v>19</v>
      </c>
      <c r="G12">
        <v>20</v>
      </c>
      <c r="H12">
        <v>21</v>
      </c>
      <c r="I12">
        <v>22</v>
      </c>
      <c r="J12">
        <v>23</v>
      </c>
      <c r="K12">
        <v>24</v>
      </c>
      <c r="L12">
        <v>25</v>
      </c>
      <c r="M12">
        <v>26</v>
      </c>
      <c r="N12">
        <v>27</v>
      </c>
      <c r="O12">
        <v>28</v>
      </c>
      <c r="P12">
        <v>29</v>
      </c>
      <c r="Q12">
        <v>30</v>
      </c>
      <c r="R12">
        <v>31</v>
      </c>
      <c r="S12">
        <v>32</v>
      </c>
      <c r="T12">
        <v>33</v>
      </c>
      <c r="U12">
        <v>34</v>
      </c>
      <c r="V12">
        <v>35</v>
      </c>
      <c r="W12">
        <v>36</v>
      </c>
      <c r="X12">
        <v>37</v>
      </c>
      <c r="Y12">
        <v>38</v>
      </c>
      <c r="Z12">
        <v>39</v>
      </c>
      <c r="AA12">
        <v>40</v>
      </c>
      <c r="AB12">
        <v>41</v>
      </c>
      <c r="AC12">
        <v>42</v>
      </c>
      <c r="AD12">
        <v>43</v>
      </c>
      <c r="AE12">
        <v>44</v>
      </c>
      <c r="AF12">
        <v>45</v>
      </c>
    </row>
    <row r="13" spans="1:32" ht="12">
      <c r="A13" t="s">
        <v>30</v>
      </c>
      <c r="B13">
        <f>Calculations!J10</f>
        <v>0</v>
      </c>
      <c r="G13">
        <f>Calculations!K10</f>
        <v>35</v>
      </c>
      <c r="L13">
        <f>Calculations!L10</f>
        <v>229</v>
      </c>
      <c r="Q13">
        <f>Calculations!M10</f>
        <v>438</v>
      </c>
      <c r="V13">
        <f>Calculations!N10</f>
        <v>510</v>
      </c>
      <c r="AA13">
        <f>Calculations!O10</f>
        <v>528</v>
      </c>
      <c r="AF13">
        <f>Calculations!P10</f>
        <v>532</v>
      </c>
    </row>
    <row r="14" spans="1:32" ht="12">
      <c r="A14" t="s">
        <v>31</v>
      </c>
      <c r="B14">
        <v>0</v>
      </c>
      <c r="G14" s="5">
        <f>Calculations!CT10</f>
        <v>26.670371895391717</v>
      </c>
      <c r="H14" s="5">
        <f>Calculations!CU10</f>
        <v>62.424644473313705</v>
      </c>
      <c r="I14" s="5">
        <f>Calculations!CV10</f>
        <v>103.58802664254672</v>
      </c>
      <c r="J14" s="5">
        <f>Calculations!CW10</f>
        <v>149.16792350872245</v>
      </c>
      <c r="K14" s="5">
        <f>Calculations!CX10</f>
        <v>197.5114008755744</v>
      </c>
      <c r="L14" s="5">
        <f>Calculations!CY10</f>
        <v>246.500166286577</v>
      </c>
      <c r="M14" s="5">
        <f>Calculations!CZ10</f>
        <v>293.9015270159287</v>
      </c>
      <c r="N14" s="5">
        <f>Calculations!DA10</f>
        <v>337.7603180769493</v>
      </c>
      <c r="O14" s="5">
        <f>Calculations!DB10</f>
        <v>376.69318300177815</v>
      </c>
      <c r="P14" s="5">
        <f>Calculations!DC10</f>
        <v>410.0017109406953</v>
      </c>
      <c r="Q14" s="5">
        <f>Calculations!DD10</f>
        <v>437.6107990799213</v>
      </c>
      <c r="R14" s="5">
        <f>Calculations!DE10</f>
        <v>459.9016725998917</v>
      </c>
      <c r="S14" s="5">
        <f>Calculations!DF10</f>
        <v>477.51970370884374</v>
      </c>
      <c r="T14" s="5">
        <f>Calculations!DG10</f>
        <v>491.21163337998166</v>
      </c>
      <c r="U14" s="5">
        <f>Calculations!DH10</f>
        <v>501.71358923281457</v>
      </c>
      <c r="V14" s="5">
        <f>Calculations!DI10</f>
        <v>509.68794656920363</v>
      </c>
      <c r="W14" s="5">
        <f>Calculations!DJ10</f>
        <v>515.6967960167071</v>
      </c>
      <c r="X14" s="5">
        <f>Calculations!DK10</f>
        <v>520.198484651768</v>
      </c>
      <c r="Y14" s="5">
        <f>Calculations!DL10</f>
        <v>523.5564535065519</v>
      </c>
      <c r="Z14" s="5">
        <f>Calculations!DM10</f>
        <v>526.0531891699382</v>
      </c>
      <c r="AA14" s="5">
        <f>Calculations!DN10</f>
        <v>527.9051131228942</v>
      </c>
      <c r="AB14" s="5">
        <f>Calculations!DO10</f>
        <v>529.2763047126597</v>
      </c>
      <c r="AC14" s="5">
        <f>Calculations!DP10</f>
        <v>530.2902131563542</v>
      </c>
      <c r="AD14" s="5">
        <f>Calculations!DQ10</f>
        <v>531.03920060304</v>
      </c>
      <c r="AE14" s="5">
        <f>Calculations!DR10</f>
        <v>531.5920877480457</v>
      </c>
      <c r="AF14" s="5">
        <f>Calculations!DS10</f>
        <v>532</v>
      </c>
    </row>
    <row r="16" spans="1:32" ht="12">
      <c r="A16" t="s">
        <v>32</v>
      </c>
      <c r="B16">
        <f>Inputs!B8/5</f>
        <v>7</v>
      </c>
      <c r="C16">
        <f>B16</f>
        <v>7</v>
      </c>
      <c r="D16">
        <f>C16</f>
        <v>7</v>
      </c>
      <c r="E16">
        <f>D16</f>
        <v>7</v>
      </c>
      <c r="F16">
        <f>E16</f>
        <v>7</v>
      </c>
      <c r="G16">
        <f>Inputs!C8/5</f>
        <v>38.8</v>
      </c>
      <c r="H16">
        <f>G16</f>
        <v>38.8</v>
      </c>
      <c r="I16">
        <f>H16</f>
        <v>38.8</v>
      </c>
      <c r="J16">
        <f>I16</f>
        <v>38.8</v>
      </c>
      <c r="K16">
        <f>J16</f>
        <v>38.8</v>
      </c>
      <c r="L16">
        <f>Inputs!D8/5</f>
        <v>41.8</v>
      </c>
      <c r="M16">
        <f>L16</f>
        <v>41.8</v>
      </c>
      <c r="N16">
        <f>M16</f>
        <v>41.8</v>
      </c>
      <c r="O16">
        <f>N16</f>
        <v>41.8</v>
      </c>
      <c r="P16">
        <f>O16</f>
        <v>41.8</v>
      </c>
      <c r="Q16">
        <f>Inputs!E8/5</f>
        <v>14.4</v>
      </c>
      <c r="R16">
        <f>Q16</f>
        <v>14.4</v>
      </c>
      <c r="S16">
        <f>R16</f>
        <v>14.4</v>
      </c>
      <c r="T16">
        <f>S16</f>
        <v>14.4</v>
      </c>
      <c r="U16">
        <f>T16</f>
        <v>14.4</v>
      </c>
      <c r="V16">
        <f>Inputs!F8/5</f>
        <v>3.6</v>
      </c>
      <c r="W16">
        <f>V16</f>
        <v>3.6</v>
      </c>
      <c r="X16">
        <f>W16</f>
        <v>3.6</v>
      </c>
      <c r="Y16">
        <f>X16</f>
        <v>3.6</v>
      </c>
      <c r="Z16">
        <f>Y16</f>
        <v>3.6</v>
      </c>
      <c r="AA16">
        <f>Inputs!G8/5</f>
        <v>0.8</v>
      </c>
      <c r="AB16">
        <f>AA16</f>
        <v>0.8</v>
      </c>
      <c r="AC16">
        <f>AB16</f>
        <v>0.8</v>
      </c>
      <c r="AD16">
        <f>AC16</f>
        <v>0.8</v>
      </c>
      <c r="AE16">
        <f>AD16</f>
        <v>0.8</v>
      </c>
      <c r="AF16">
        <f>Inputs!H8</f>
        <v>0</v>
      </c>
    </row>
    <row r="17" spans="1:32" ht="12">
      <c r="A17" t="s">
        <v>33</v>
      </c>
      <c r="B17" s="5">
        <f>Calculations!EG10</f>
        <v>1.0668148758156688</v>
      </c>
      <c r="C17" s="5">
        <f>Calculations!EH10</f>
        <v>3.2004446274470064</v>
      </c>
      <c r="D17" s="5">
        <f>Calculations!EI10</f>
        <v>5.334074379078343</v>
      </c>
      <c r="E17" s="5">
        <f>Calculations!EJ10</f>
        <v>7.467704130709681</v>
      </c>
      <c r="F17" s="5">
        <f>Calculations!EK10</f>
        <v>9.60133388234102</v>
      </c>
      <c r="G17" s="5">
        <f>Calculations!EL10</f>
        <v>35.75446759949645</v>
      </c>
      <c r="H17" s="5">
        <f>Calculations!EM10</f>
        <v>41.163606694779816</v>
      </c>
      <c r="I17" s="5">
        <f>Calculations!EN10</f>
        <v>45.58014548158893</v>
      </c>
      <c r="J17" s="5">
        <f>Calculations!EO10</f>
        <v>48.34374105620685</v>
      </c>
      <c r="K17" s="5">
        <f>Calculations!EP10</f>
        <v>48.98903262007926</v>
      </c>
      <c r="L17" s="5">
        <f>Calculations!EQ10</f>
        <v>47.40161927993415</v>
      </c>
      <c r="M17" s="5">
        <f>Calculations!ER10</f>
        <v>43.85903028866727</v>
      </c>
      <c r="N17" s="5">
        <f>Calculations!ES10</f>
        <v>38.9330772840259</v>
      </c>
      <c r="O17" s="5">
        <f>Calculations!ET10</f>
        <v>33.30870962018474</v>
      </c>
      <c r="P17" s="5">
        <f>Calculations!EU10</f>
        <v>27.609238732915912</v>
      </c>
      <c r="Q17" s="5">
        <f>Calculations!EV10</f>
        <v>22.29099510547428</v>
      </c>
      <c r="R17" s="5">
        <f>Calculations!EW10</f>
        <v>17.61812720645088</v>
      </c>
      <c r="S17" s="5">
        <f>Calculations!EX10</f>
        <v>13.692004353727953</v>
      </c>
      <c r="T17" s="5">
        <f>Calculations!EY10</f>
        <v>10.502013135720233</v>
      </c>
      <c r="U17" s="5">
        <f>Calculations!EZ10</f>
        <v>7.974400832497622</v>
      </c>
      <c r="V17" s="5">
        <f>Calculations!FA10</f>
        <v>6.008882222755176</v>
      </c>
      <c r="W17" s="5">
        <f>Calculations!FB10</f>
        <v>4.501713189508223</v>
      </c>
      <c r="X17" s="5">
        <f>Calculations!FC10</f>
        <v>3.357987170815136</v>
      </c>
      <c r="Y17" s="5">
        <f>Calculations!FD10</f>
        <v>2.496749281823554</v>
      </c>
      <c r="Z17" s="5">
        <f>Calculations!FE10</f>
        <v>1.8519340542698046</v>
      </c>
      <c r="AA17" s="5">
        <f>Calculations!FF10</f>
        <v>1.3711990689259892</v>
      </c>
      <c r="AB17" s="5">
        <f>Calculations!FG10</f>
        <v>1.0139139740550718</v>
      </c>
      <c r="AC17" s="5">
        <f>Calculations!FH10</f>
        <v>0.7489915320356886</v>
      </c>
      <c r="AD17" s="5">
        <f>Calculations!FI10</f>
        <v>0.5528901607270882</v>
      </c>
      <c r="AE17" s="5">
        <f>Calculations!FJ10</f>
        <v>0.40791447691037774</v>
      </c>
      <c r="AF1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J53"/>
    </sheetView>
  </sheetViews>
  <sheetFormatPr defaultColWidth="9.00390625" defaultRowHeight="12.75"/>
  <sheetData>
    <row r="1" ht="12">
      <c r="A1" t="s">
        <v>0</v>
      </c>
    </row>
    <row r="3" spans="1:10" ht="1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2">
      <c r="A4" s="1">
        <v>1947</v>
      </c>
      <c r="B4" s="1">
        <v>62</v>
      </c>
      <c r="C4" s="1">
        <v>225</v>
      </c>
      <c r="D4" s="1">
        <v>276</v>
      </c>
      <c r="E4" s="1">
        <v>241</v>
      </c>
      <c r="F4" s="1">
        <v>168</v>
      </c>
      <c r="G4" s="1">
        <v>92</v>
      </c>
      <c r="H4" s="1">
        <v>21</v>
      </c>
      <c r="I4" s="1">
        <v>162</v>
      </c>
      <c r="J4" s="1">
        <v>5428</v>
      </c>
    </row>
    <row r="5" spans="1:10" ht="12">
      <c r="A5" s="1">
        <v>1948</v>
      </c>
      <c r="B5" s="1">
        <v>56</v>
      </c>
      <c r="C5" s="1">
        <v>236</v>
      </c>
      <c r="D5" s="1">
        <v>280</v>
      </c>
      <c r="E5" s="1">
        <v>244</v>
      </c>
      <c r="F5" s="1">
        <v>175</v>
      </c>
      <c r="G5" s="1">
        <v>97</v>
      </c>
      <c r="H5" s="1">
        <v>22</v>
      </c>
      <c r="I5" s="1">
        <v>166</v>
      </c>
      <c r="J5" s="1">
        <v>5556</v>
      </c>
    </row>
    <row r="6" spans="1:10" ht="12">
      <c r="A6" s="1">
        <v>1949</v>
      </c>
      <c r="B6" s="1">
        <v>61</v>
      </c>
      <c r="C6" s="1">
        <v>241</v>
      </c>
      <c r="D6" s="1">
        <v>290</v>
      </c>
      <c r="E6" s="1">
        <v>264</v>
      </c>
      <c r="F6" s="1">
        <v>186</v>
      </c>
      <c r="G6" s="1">
        <v>111</v>
      </c>
      <c r="H6" s="1">
        <v>27</v>
      </c>
      <c r="I6" s="1">
        <v>176</v>
      </c>
      <c r="J6" s="1">
        <v>5900</v>
      </c>
    </row>
    <row r="7" spans="1:10" ht="12">
      <c r="A7" s="1">
        <v>1950</v>
      </c>
      <c r="B7" s="1">
        <v>61</v>
      </c>
      <c r="C7" s="1">
        <v>246</v>
      </c>
      <c r="D7" s="1">
        <v>297</v>
      </c>
      <c r="E7" s="1">
        <v>269</v>
      </c>
      <c r="F7" s="1">
        <v>191</v>
      </c>
      <c r="G7" s="1">
        <v>112</v>
      </c>
      <c r="H7" s="1">
        <v>30</v>
      </c>
      <c r="I7" s="1">
        <v>181</v>
      </c>
      <c r="J7" s="1">
        <v>6030</v>
      </c>
    </row>
    <row r="8" spans="1:10" ht="12">
      <c r="A8" s="1">
        <v>1951</v>
      </c>
      <c r="B8" s="1">
        <v>68</v>
      </c>
      <c r="C8" s="1">
        <v>287</v>
      </c>
      <c r="D8" s="1">
        <v>350</v>
      </c>
      <c r="E8" s="1">
        <v>311</v>
      </c>
      <c r="F8" s="1">
        <v>226</v>
      </c>
      <c r="G8" s="1">
        <v>132</v>
      </c>
      <c r="H8" s="1">
        <v>34</v>
      </c>
      <c r="I8" s="1">
        <v>211</v>
      </c>
      <c r="J8" s="1">
        <v>7040</v>
      </c>
    </row>
    <row r="9" spans="1:10" ht="12">
      <c r="A9" s="1">
        <v>1952</v>
      </c>
      <c r="B9" s="1">
        <v>53</v>
      </c>
      <c r="C9" s="1">
        <v>272</v>
      </c>
      <c r="D9" s="1">
        <v>342</v>
      </c>
      <c r="E9" s="1">
        <v>294</v>
      </c>
      <c r="F9" s="1">
        <v>220</v>
      </c>
      <c r="G9" s="1">
        <v>113</v>
      </c>
      <c r="H9" s="1">
        <v>29</v>
      </c>
      <c r="I9" s="1">
        <v>198</v>
      </c>
      <c r="J9" s="1">
        <v>6615</v>
      </c>
    </row>
    <row r="10" spans="1:10" ht="12">
      <c r="A10" s="1">
        <v>1953</v>
      </c>
      <c r="B10" s="1">
        <v>48</v>
      </c>
      <c r="C10" s="1">
        <v>265</v>
      </c>
      <c r="D10" s="1">
        <v>336</v>
      </c>
      <c r="E10" s="1">
        <v>292</v>
      </c>
      <c r="F10" s="1">
        <v>218</v>
      </c>
      <c r="G10" s="1">
        <v>108</v>
      </c>
      <c r="H10" s="1">
        <v>27</v>
      </c>
      <c r="I10" s="1">
        <v>194</v>
      </c>
      <c r="J10" s="1">
        <v>6470</v>
      </c>
    </row>
    <row r="11" spans="1:10" ht="12">
      <c r="A11" s="1">
        <v>1954</v>
      </c>
      <c r="B11" s="1">
        <v>48</v>
      </c>
      <c r="C11" s="1">
        <v>263</v>
      </c>
      <c r="D11" s="1">
        <v>334</v>
      </c>
      <c r="E11" s="1">
        <v>292</v>
      </c>
      <c r="F11" s="1">
        <v>218</v>
      </c>
      <c r="G11" s="1">
        <v>104</v>
      </c>
      <c r="H11" s="1">
        <v>26</v>
      </c>
      <c r="I11" s="1">
        <v>193</v>
      </c>
      <c r="J11" s="1">
        <v>6425</v>
      </c>
    </row>
    <row r="12" spans="1:10" ht="12">
      <c r="A12" s="1">
        <v>1955</v>
      </c>
      <c r="B12" s="1">
        <v>50</v>
      </c>
      <c r="C12" s="1">
        <v>273</v>
      </c>
      <c r="D12" s="1">
        <v>341</v>
      </c>
      <c r="E12" s="1">
        <v>295</v>
      </c>
      <c r="F12" s="1">
        <v>219</v>
      </c>
      <c r="G12" s="1">
        <v>103</v>
      </c>
      <c r="H12" s="1">
        <v>25</v>
      </c>
      <c r="I12" s="1">
        <v>197</v>
      </c>
      <c r="J12" s="1">
        <v>6530</v>
      </c>
    </row>
    <row r="13" spans="1:10" ht="12">
      <c r="A13" s="1">
        <v>1956</v>
      </c>
      <c r="B13" s="1">
        <v>51</v>
      </c>
      <c r="C13" s="1">
        <v>264</v>
      </c>
      <c r="D13" s="1">
        <v>340</v>
      </c>
      <c r="E13" s="1">
        <v>296</v>
      </c>
      <c r="F13" s="1">
        <v>222</v>
      </c>
      <c r="G13" s="1">
        <v>105</v>
      </c>
      <c r="H13" s="1">
        <v>23</v>
      </c>
      <c r="I13" s="1">
        <v>196</v>
      </c>
      <c r="J13" s="1">
        <v>6505</v>
      </c>
    </row>
    <row r="14" spans="1:10" ht="12">
      <c r="A14" s="1">
        <v>1957</v>
      </c>
      <c r="B14" s="1">
        <v>45</v>
      </c>
      <c r="C14" s="1">
        <v>249</v>
      </c>
      <c r="D14" s="1">
        <v>325</v>
      </c>
      <c r="E14" s="1">
        <v>275</v>
      </c>
      <c r="F14" s="1">
        <v>197</v>
      </c>
      <c r="G14" s="1">
        <v>92</v>
      </c>
      <c r="H14" s="1">
        <v>17</v>
      </c>
      <c r="I14" s="1">
        <v>182</v>
      </c>
      <c r="J14" s="1">
        <v>6000</v>
      </c>
    </row>
    <row r="15" spans="1:10" ht="12">
      <c r="A15">
        <v>1958</v>
      </c>
      <c r="B15" s="1">
        <v>43</v>
      </c>
      <c r="C15" s="1">
        <v>248</v>
      </c>
      <c r="D15" s="1">
        <v>336</v>
      </c>
      <c r="E15" s="1">
        <v>281</v>
      </c>
      <c r="F15" s="1">
        <v>199</v>
      </c>
      <c r="G15" s="1">
        <v>90</v>
      </c>
      <c r="H15" s="1">
        <v>14</v>
      </c>
      <c r="I15" s="1">
        <v>184</v>
      </c>
      <c r="J15" s="1">
        <v>6055</v>
      </c>
    </row>
    <row r="16" spans="1:10" ht="12">
      <c r="A16" s="1">
        <v>1959</v>
      </c>
      <c r="B16" s="1">
        <v>46</v>
      </c>
      <c r="C16" s="1">
        <v>258</v>
      </c>
      <c r="D16" s="1">
        <v>334</v>
      </c>
      <c r="E16" s="1">
        <v>270</v>
      </c>
      <c r="F16" s="1">
        <v>190</v>
      </c>
      <c r="G16" s="1">
        <v>86</v>
      </c>
      <c r="H16" s="1">
        <v>14</v>
      </c>
      <c r="I16" s="1">
        <v>184</v>
      </c>
      <c r="J16" s="1">
        <v>5990</v>
      </c>
    </row>
    <row r="17" spans="1:10" ht="12">
      <c r="A17" s="1">
        <v>1960</v>
      </c>
      <c r="B17" s="1">
        <v>48</v>
      </c>
      <c r="C17" s="1">
        <v>253</v>
      </c>
      <c r="D17" s="1">
        <v>333</v>
      </c>
      <c r="E17" s="1">
        <v>255</v>
      </c>
      <c r="F17" s="1">
        <v>169</v>
      </c>
      <c r="G17" s="1">
        <v>79</v>
      </c>
      <c r="H17" s="1">
        <v>13</v>
      </c>
      <c r="I17" s="1">
        <v>180</v>
      </c>
      <c r="J17" s="1">
        <v>5750</v>
      </c>
    </row>
    <row r="18" spans="1:10" ht="12">
      <c r="A18" s="1">
        <v>1961</v>
      </c>
      <c r="B18" s="1">
        <v>45</v>
      </c>
      <c r="C18" s="1">
        <v>248</v>
      </c>
      <c r="D18" s="1">
        <v>342</v>
      </c>
      <c r="E18" s="1">
        <v>245</v>
      </c>
      <c r="F18" s="1">
        <v>156</v>
      </c>
      <c r="G18" s="1">
        <v>71</v>
      </c>
      <c r="H18" s="1">
        <v>10</v>
      </c>
      <c r="I18" s="1">
        <v>177</v>
      </c>
      <c r="J18" s="1">
        <v>5585</v>
      </c>
    </row>
    <row r="19" spans="1:10" ht="12">
      <c r="A19" s="1">
        <v>1962</v>
      </c>
      <c r="B19" s="1">
        <v>45</v>
      </c>
      <c r="C19" s="1">
        <v>255</v>
      </c>
      <c r="D19" s="1">
        <v>338</v>
      </c>
      <c r="E19" s="1">
        <v>235</v>
      </c>
      <c r="F19" s="1">
        <v>145</v>
      </c>
      <c r="G19" s="1">
        <v>65</v>
      </c>
      <c r="H19" s="1">
        <v>10</v>
      </c>
      <c r="I19" s="1">
        <v>174</v>
      </c>
      <c r="J19" s="1">
        <v>5465</v>
      </c>
    </row>
    <row r="20" spans="1:10" ht="12">
      <c r="A20" s="1">
        <v>1963</v>
      </c>
      <c r="B20" s="1">
        <v>41</v>
      </c>
      <c r="C20" s="1">
        <v>252</v>
      </c>
      <c r="D20" s="1">
        <v>337</v>
      </c>
      <c r="E20" s="1">
        <v>231</v>
      </c>
      <c r="F20" s="1">
        <v>139</v>
      </c>
      <c r="G20" s="1">
        <v>60</v>
      </c>
      <c r="H20" s="1">
        <v>10</v>
      </c>
      <c r="I20" s="1">
        <v>170</v>
      </c>
      <c r="J20" s="1">
        <v>5350</v>
      </c>
    </row>
    <row r="21" spans="1:10" ht="12">
      <c r="A21" s="1">
        <v>1964</v>
      </c>
      <c r="B21" s="1">
        <v>37</v>
      </c>
      <c r="C21" s="1">
        <v>254</v>
      </c>
      <c r="D21" s="1">
        <v>335</v>
      </c>
      <c r="E21" s="1">
        <v>214</v>
      </c>
      <c r="F21" s="1">
        <v>120</v>
      </c>
      <c r="G21" s="1">
        <v>52</v>
      </c>
      <c r="H21" s="1">
        <v>8</v>
      </c>
      <c r="I21" s="1">
        <v>162</v>
      </c>
      <c r="J21" s="1">
        <v>5100</v>
      </c>
    </row>
    <row r="22" spans="1:10" ht="12">
      <c r="A22" s="1">
        <v>1965</v>
      </c>
      <c r="B22" s="1">
        <v>36</v>
      </c>
      <c r="C22" s="1">
        <v>261</v>
      </c>
      <c r="D22" s="1">
        <v>326</v>
      </c>
      <c r="E22" s="1">
        <v>195</v>
      </c>
      <c r="F22" s="1">
        <v>100</v>
      </c>
      <c r="G22" s="1">
        <v>41</v>
      </c>
      <c r="H22" s="1">
        <v>6</v>
      </c>
      <c r="I22" s="1">
        <v>152</v>
      </c>
      <c r="J22" s="1">
        <v>4825</v>
      </c>
    </row>
    <row r="23" spans="1:10" ht="12">
      <c r="A23" s="1">
        <v>1966</v>
      </c>
      <c r="B23" s="1">
        <v>40</v>
      </c>
      <c r="C23" s="1">
        <v>274</v>
      </c>
      <c r="D23" s="1">
        <v>326</v>
      </c>
      <c r="E23" s="1">
        <v>188</v>
      </c>
      <c r="F23" s="1">
        <v>91</v>
      </c>
      <c r="G23" s="1">
        <v>38</v>
      </c>
      <c r="H23" s="1">
        <v>6</v>
      </c>
      <c r="I23" s="1">
        <v>149</v>
      </c>
      <c r="J23" s="1">
        <v>4815</v>
      </c>
    </row>
    <row r="24" spans="1:10" ht="12">
      <c r="A24" s="1">
        <v>1967</v>
      </c>
      <c r="B24" s="1">
        <v>39</v>
      </c>
      <c r="C24" s="1">
        <v>250</v>
      </c>
      <c r="D24" s="1">
        <v>295</v>
      </c>
      <c r="E24" s="1">
        <v>158</v>
      </c>
      <c r="F24" s="1">
        <v>70</v>
      </c>
      <c r="G24" s="1">
        <v>28</v>
      </c>
      <c r="H24" s="1">
        <v>4</v>
      </c>
      <c r="I24" s="1">
        <v>129</v>
      </c>
      <c r="J24" s="1">
        <v>4220</v>
      </c>
    </row>
    <row r="25" spans="1:10" ht="12">
      <c r="A25" s="1">
        <v>1963</v>
      </c>
      <c r="B25" s="1">
        <v>41</v>
      </c>
      <c r="C25" s="1">
        <v>256</v>
      </c>
      <c r="D25" s="1">
        <v>309</v>
      </c>
      <c r="E25" s="1">
        <v>161</v>
      </c>
      <c r="F25" s="1">
        <v>68</v>
      </c>
      <c r="G25" s="1">
        <v>26</v>
      </c>
      <c r="H25" s="1">
        <v>4</v>
      </c>
      <c r="I25" s="1">
        <v>131</v>
      </c>
      <c r="J25" s="1">
        <v>4325</v>
      </c>
    </row>
    <row r="26" spans="1:10" ht="12">
      <c r="A26" s="1">
        <v>1969</v>
      </c>
      <c r="B26" s="1">
        <v>40</v>
      </c>
      <c r="C26" s="1">
        <v>245</v>
      </c>
      <c r="D26" s="1">
        <v>298</v>
      </c>
      <c r="E26" s="1">
        <v>151</v>
      </c>
      <c r="F26" s="1">
        <v>63</v>
      </c>
      <c r="G26" s="1">
        <v>23</v>
      </c>
      <c r="H26" s="1">
        <v>4</v>
      </c>
      <c r="I26" s="1">
        <v>124</v>
      </c>
      <c r="J26" s="1">
        <v>4120</v>
      </c>
    </row>
    <row r="27" spans="1:10" ht="12">
      <c r="A27" s="1">
        <v>1970</v>
      </c>
      <c r="B27" s="1">
        <v>40</v>
      </c>
      <c r="C27" s="1">
        <v>238</v>
      </c>
      <c r="D27" s="1">
        <v>293</v>
      </c>
      <c r="E27" s="1">
        <v>147</v>
      </c>
      <c r="F27" s="1">
        <v>59</v>
      </c>
      <c r="G27" s="1">
        <v>20</v>
      </c>
      <c r="H27" s="1">
        <v>3</v>
      </c>
      <c r="I27" s="1">
        <v>120</v>
      </c>
      <c r="J27" s="1">
        <v>4000</v>
      </c>
    </row>
    <row r="28" spans="1:10" ht="12">
      <c r="A28" s="1">
        <v>1971</v>
      </c>
      <c r="B28" s="1">
        <v>36</v>
      </c>
      <c r="C28" s="1">
        <v>224</v>
      </c>
      <c r="D28" s="1">
        <v>277</v>
      </c>
      <c r="E28" s="1">
        <v>134</v>
      </c>
      <c r="F28" s="1">
        <v>51</v>
      </c>
      <c r="G28" s="1">
        <v>16</v>
      </c>
      <c r="H28" s="1">
        <v>3</v>
      </c>
      <c r="I28" s="1">
        <v>112</v>
      </c>
      <c r="J28" s="1">
        <v>3705</v>
      </c>
    </row>
    <row r="29" spans="1:10" ht="12">
      <c r="A29" s="1">
        <v>1972</v>
      </c>
      <c r="B29" s="1">
        <v>35</v>
      </c>
      <c r="C29" s="1">
        <v>208</v>
      </c>
      <c r="D29" s="1">
        <v>257</v>
      </c>
      <c r="E29" s="1">
        <v>117</v>
      </c>
      <c r="F29" s="1">
        <v>41</v>
      </c>
      <c r="G29" s="1">
        <v>13</v>
      </c>
      <c r="H29" s="1">
        <v>2</v>
      </c>
      <c r="I29" s="1">
        <v>104</v>
      </c>
      <c r="J29" s="1">
        <v>3365</v>
      </c>
    </row>
    <row r="30" spans="1:10" ht="12">
      <c r="A30" s="1">
        <v>1973</v>
      </c>
      <c r="B30" s="1">
        <v>33</v>
      </c>
      <c r="C30" s="1">
        <v>203</v>
      </c>
      <c r="D30" s="1">
        <v>250</v>
      </c>
      <c r="E30" s="1">
        <v>105</v>
      </c>
      <c r="F30" s="1">
        <v>37</v>
      </c>
      <c r="G30" s="1">
        <v>12</v>
      </c>
      <c r="H30" s="1">
        <v>2</v>
      </c>
      <c r="I30" s="1">
        <v>101</v>
      </c>
      <c r="J30" s="1">
        <v>3210</v>
      </c>
    </row>
    <row r="31" spans="1:10" ht="12">
      <c r="A31" s="1">
        <v>1974</v>
      </c>
      <c r="B31" s="1">
        <v>34</v>
      </c>
      <c r="C31" s="1">
        <v>197</v>
      </c>
      <c r="D31" s="1">
        <v>235</v>
      </c>
      <c r="E31" s="1">
        <v>96</v>
      </c>
      <c r="F31" s="1">
        <v>35</v>
      </c>
      <c r="G31" s="1">
        <v>10</v>
      </c>
      <c r="H31" s="1">
        <v>2</v>
      </c>
      <c r="I31" s="1">
        <v>97</v>
      </c>
      <c r="J31" s="1">
        <v>3045</v>
      </c>
    </row>
    <row r="32" spans="1:10" ht="12">
      <c r="A32" s="1">
        <v>1975</v>
      </c>
      <c r="B32" s="1">
        <v>37</v>
      </c>
      <c r="C32" s="1">
        <v>194</v>
      </c>
      <c r="D32" s="1">
        <v>215</v>
      </c>
      <c r="E32" s="1">
        <v>83</v>
      </c>
      <c r="F32" s="1">
        <v>27</v>
      </c>
      <c r="G32" s="1">
        <v>8</v>
      </c>
      <c r="H32" s="1">
        <v>2</v>
      </c>
      <c r="I32" s="1">
        <v>94</v>
      </c>
      <c r="J32" s="1">
        <v>2830</v>
      </c>
    </row>
    <row r="33" spans="1:10" ht="12">
      <c r="A33" s="1">
        <v>1976</v>
      </c>
      <c r="B33" s="1">
        <v>38</v>
      </c>
      <c r="C33" s="1">
        <v>213</v>
      </c>
      <c r="D33" s="1">
        <v>241</v>
      </c>
      <c r="E33" s="1">
        <v>87</v>
      </c>
      <c r="F33" s="1">
        <v>28</v>
      </c>
      <c r="G33" s="1">
        <v>8</v>
      </c>
      <c r="H33" s="1">
        <v>1</v>
      </c>
      <c r="I33" s="1">
        <v>105</v>
      </c>
      <c r="J33" s="1">
        <v>3080</v>
      </c>
    </row>
    <row r="34" spans="1:10" ht="12">
      <c r="A34">
        <v>1977</v>
      </c>
      <c r="B34" s="1">
        <v>37</v>
      </c>
      <c r="C34" s="1">
        <v>194</v>
      </c>
      <c r="D34" s="1">
        <v>206</v>
      </c>
      <c r="E34" s="1">
        <v>73</v>
      </c>
      <c r="F34" s="1">
        <v>23</v>
      </c>
      <c r="G34" s="1">
        <v>6</v>
      </c>
      <c r="H34" s="1">
        <v>1</v>
      </c>
      <c r="I34" s="1">
        <v>95</v>
      </c>
      <c r="J34" s="1">
        <v>2700</v>
      </c>
    </row>
    <row r="35" spans="1:10" ht="12">
      <c r="A35" s="1">
        <v>1978</v>
      </c>
      <c r="B35" s="1">
        <v>36</v>
      </c>
      <c r="C35" s="1">
        <v>194</v>
      </c>
      <c r="D35" s="1">
        <v>213</v>
      </c>
      <c r="E35" s="1">
        <v>73</v>
      </c>
      <c r="F35" s="1">
        <v>20</v>
      </c>
      <c r="G35" s="1">
        <v>5</v>
      </c>
      <c r="H35" s="1">
        <v>1</v>
      </c>
      <c r="I35" s="1">
        <v>96</v>
      </c>
      <c r="J35" s="1">
        <v>2710</v>
      </c>
    </row>
    <row r="36" spans="1:10" ht="1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">
      <c r="A38" s="1" t="s">
        <v>25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">
      <c r="A40" s="1">
        <v>1979</v>
      </c>
      <c r="B40" s="1">
        <v>35</v>
      </c>
      <c r="C40" s="1">
        <v>194</v>
      </c>
      <c r="D40" s="1">
        <v>209</v>
      </c>
      <c r="E40" s="1">
        <v>72</v>
      </c>
      <c r="F40" s="1">
        <v>18</v>
      </c>
      <c r="G40" s="1">
        <v>4</v>
      </c>
      <c r="H40" s="1">
        <v>0</v>
      </c>
      <c r="I40" s="1">
        <v>96</v>
      </c>
      <c r="J40" s="1">
        <v>2660</v>
      </c>
    </row>
    <row r="41" spans="1:10" ht="12">
      <c r="A41" s="1">
        <v>1980</v>
      </c>
      <c r="B41" s="1">
        <v>33</v>
      </c>
      <c r="C41" s="1">
        <v>180</v>
      </c>
      <c r="D41" s="1">
        <v>200</v>
      </c>
      <c r="E41" s="1">
        <v>69</v>
      </c>
      <c r="F41" s="1">
        <v>16</v>
      </c>
      <c r="G41" s="1">
        <v>4</v>
      </c>
      <c r="H41" s="1">
        <v>1</v>
      </c>
      <c r="I41" s="1">
        <v>91</v>
      </c>
      <c r="J41" s="1">
        <v>2515</v>
      </c>
    </row>
    <row r="42" spans="1:10" ht="12">
      <c r="A42" s="1">
        <v>1981</v>
      </c>
      <c r="B42" s="1">
        <v>31</v>
      </c>
      <c r="C42" s="1">
        <v>176</v>
      </c>
      <c r="D42" s="1">
        <v>197</v>
      </c>
      <c r="E42" s="1">
        <v>69</v>
      </c>
      <c r="F42" s="1">
        <v>14</v>
      </c>
      <c r="G42" s="1">
        <v>3</v>
      </c>
      <c r="H42" s="1">
        <v>1</v>
      </c>
      <c r="I42" s="1">
        <v>89</v>
      </c>
      <c r="J42" s="1">
        <v>2455</v>
      </c>
    </row>
    <row r="43" spans="1:10" ht="12">
      <c r="A43" s="1">
        <v>1982</v>
      </c>
      <c r="B43" s="1">
        <v>29</v>
      </c>
      <c r="C43" s="1">
        <v>166</v>
      </c>
      <c r="D43" s="1">
        <v>186</v>
      </c>
      <c r="E43" s="1">
        <v>66</v>
      </c>
      <c r="F43" s="1">
        <v>14</v>
      </c>
      <c r="G43" s="1">
        <v>3</v>
      </c>
      <c r="H43" s="1">
        <v>0</v>
      </c>
      <c r="I43" s="1">
        <v>85</v>
      </c>
      <c r="J43" s="1">
        <v>2320</v>
      </c>
    </row>
    <row r="44" spans="1:10" ht="12">
      <c r="A44" s="1">
        <v>1983</v>
      </c>
      <c r="B44" s="1">
        <v>26</v>
      </c>
      <c r="C44" s="1">
        <v>154</v>
      </c>
      <c r="D44" s="1">
        <v>174</v>
      </c>
      <c r="E44" s="1">
        <v>62</v>
      </c>
      <c r="F44" s="1">
        <v>13</v>
      </c>
      <c r="G44" s="1">
        <v>2</v>
      </c>
      <c r="H44" s="1">
        <v>0</v>
      </c>
      <c r="I44" s="1">
        <v>79</v>
      </c>
      <c r="J44" s="1">
        <v>2155</v>
      </c>
    </row>
    <row r="45" spans="1:10" ht="12">
      <c r="A45" s="1">
        <v>1984</v>
      </c>
      <c r="B45" s="1">
        <v>23</v>
      </c>
      <c r="C45" s="1">
        <v>144</v>
      </c>
      <c r="D45" s="1">
        <v>168</v>
      </c>
      <c r="E45" s="1">
        <v>60</v>
      </c>
      <c r="F45" s="1">
        <v>13</v>
      </c>
      <c r="G45" s="1">
        <v>2</v>
      </c>
      <c r="H45" s="1">
        <v>0</v>
      </c>
      <c r="I45" s="1">
        <v>74</v>
      </c>
      <c r="J45" s="1">
        <v>2050</v>
      </c>
    </row>
    <row r="46" spans="1:10" ht="12">
      <c r="A46" s="1">
        <v>1985</v>
      </c>
      <c r="B46" s="1">
        <v>20</v>
      </c>
      <c r="C46" s="1">
        <v>129</v>
      </c>
      <c r="D46" s="1">
        <v>158</v>
      </c>
      <c r="E46" s="1">
        <v>56</v>
      </c>
      <c r="F46" s="1">
        <v>12</v>
      </c>
      <c r="G46" s="1">
        <v>2</v>
      </c>
      <c r="H46" s="1">
        <v>0</v>
      </c>
      <c r="I46" s="1">
        <v>68</v>
      </c>
      <c r="J46" s="1">
        <v>1885</v>
      </c>
    </row>
    <row r="47" spans="1:10" ht="12">
      <c r="A47" s="1">
        <v>1986</v>
      </c>
      <c r="B47" s="1">
        <v>18</v>
      </c>
      <c r="C47" s="1">
        <v>112</v>
      </c>
      <c r="D47" s="1">
        <v>139</v>
      </c>
      <c r="E47" s="1">
        <v>52</v>
      </c>
      <c r="F47" s="1">
        <v>12</v>
      </c>
      <c r="G47" s="1">
        <v>2</v>
      </c>
      <c r="H47" s="1">
        <v>0</v>
      </c>
      <c r="I47" s="1">
        <v>60</v>
      </c>
      <c r="J47" s="1">
        <v>1675</v>
      </c>
    </row>
    <row r="48" spans="1:10" ht="12">
      <c r="A48" s="1">
        <v>1987</v>
      </c>
      <c r="B48" s="1">
        <v>16</v>
      </c>
      <c r="C48" s="1">
        <v>109</v>
      </c>
      <c r="D48" s="1">
        <v>147</v>
      </c>
      <c r="E48" s="1">
        <v>54</v>
      </c>
      <c r="F48" s="1">
        <v>12</v>
      </c>
      <c r="G48" s="1">
        <v>2</v>
      </c>
      <c r="H48" s="1">
        <v>0</v>
      </c>
      <c r="I48" s="1">
        <v>60</v>
      </c>
      <c r="J48" s="1">
        <v>1700</v>
      </c>
    </row>
    <row r="49" spans="1:10" ht="12">
      <c r="A49" s="1">
        <v>1988</v>
      </c>
      <c r="B49" s="1">
        <v>16</v>
      </c>
      <c r="C49" s="1">
        <v>111</v>
      </c>
      <c r="D49" s="1">
        <v>164</v>
      </c>
      <c r="E49" s="1">
        <v>64</v>
      </c>
      <c r="F49" s="1">
        <v>13</v>
      </c>
      <c r="G49" s="1">
        <v>2</v>
      </c>
      <c r="H49" s="1">
        <v>0</v>
      </c>
      <c r="I49" s="1">
        <v>64</v>
      </c>
      <c r="J49" s="1">
        <v>1850</v>
      </c>
    </row>
    <row r="50" spans="1:10" ht="12">
      <c r="A50" s="1">
        <v>1989</v>
      </c>
      <c r="B50" s="1">
        <v>16</v>
      </c>
      <c r="C50" s="1">
        <v>98</v>
      </c>
      <c r="D50" s="1">
        <v>145</v>
      </c>
      <c r="E50" s="1">
        <v>61</v>
      </c>
      <c r="F50" s="1">
        <v>14</v>
      </c>
      <c r="G50" s="1">
        <v>2</v>
      </c>
      <c r="H50" s="1">
        <v>0</v>
      </c>
      <c r="I50" s="1">
        <v>58</v>
      </c>
      <c r="J50" s="1">
        <v>1680</v>
      </c>
    </row>
    <row r="51" spans="1:10" ht="12">
      <c r="A51" s="1">
        <v>1990</v>
      </c>
      <c r="B51" s="1">
        <v>17</v>
      </c>
      <c r="C51" s="1">
        <v>100</v>
      </c>
      <c r="D51" s="1">
        <v>159</v>
      </c>
      <c r="E51" s="1">
        <v>68</v>
      </c>
      <c r="F51" s="1">
        <v>15</v>
      </c>
      <c r="G51" s="1">
        <v>2</v>
      </c>
      <c r="H51" s="1">
        <v>0</v>
      </c>
      <c r="I51" s="1">
        <v>62</v>
      </c>
      <c r="J51" s="1">
        <v>1805</v>
      </c>
    </row>
    <row r="52" ht="12">
      <c r="A52" t="s">
        <v>11</v>
      </c>
    </row>
    <row r="53" ht="12">
      <c r="A53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turro wongkaren</cp:lastModifiedBy>
  <dcterms:created xsi:type="dcterms:W3CDTF">2004-12-31T01:42:22Z</dcterms:created>
  <dcterms:modified xsi:type="dcterms:W3CDTF">2005-01-19T12:24:50Z</dcterms:modified>
  <cp:category/>
  <cp:version/>
  <cp:contentType/>
  <cp:contentStatus/>
</cp:coreProperties>
</file>