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firstSheet="2" activeTab="5"/>
  </bookViews>
  <sheets>
    <sheet name="Notes" sheetId="1" r:id="rId1"/>
    <sheet name="National Income Account" sheetId="2" r:id="rId2"/>
    <sheet name="Indirect Tax" sheetId="3" r:id="rId3"/>
    <sheet name="Labor - Asset Income" sheetId="4" r:id="rId4"/>
    <sheet name="The Public Sector Account" sheetId="5" r:id="rId5"/>
    <sheet name="Aggregate Control" sheetId="6" r:id="rId6"/>
  </sheets>
  <definedNames/>
  <calcPr fullCalcOnLoad="1" iterate="1" iterateCount="1" iterateDelta="0.001"/>
</workbook>
</file>

<file path=xl/sharedStrings.xml><?xml version="1.0" encoding="utf-8"?>
<sst xmlns="http://schemas.openxmlformats.org/spreadsheetml/2006/main" count="153" uniqueCount="114">
  <si>
    <t>Compensation of Employees</t>
  </si>
  <si>
    <t>Operating Surplus</t>
  </si>
  <si>
    <t>Income from Unincorporated Enterprises</t>
  </si>
  <si>
    <t>Property Income</t>
  </si>
  <si>
    <t>Corporate Income Tax</t>
  </si>
  <si>
    <t>Corporate Transfer Payment</t>
  </si>
  <si>
    <t>Saving of Government Enterprises</t>
  </si>
  <si>
    <t>Income from Private Corporations and Property</t>
  </si>
  <si>
    <t>National Income</t>
  </si>
  <si>
    <t>Households</t>
  </si>
  <si>
    <t>Less: Subsidies</t>
  </si>
  <si>
    <t>Private Consumption Expenditure</t>
  </si>
  <si>
    <t>Net Saving</t>
  </si>
  <si>
    <t>Corporations</t>
  </si>
  <si>
    <t>Government Enterprises</t>
  </si>
  <si>
    <t>General Government</t>
  </si>
  <si>
    <t>Education</t>
  </si>
  <si>
    <t>Health</t>
  </si>
  <si>
    <t>Other</t>
  </si>
  <si>
    <t>Housing</t>
  </si>
  <si>
    <t>Less: Indirect Taxes</t>
  </si>
  <si>
    <t>Subsidies</t>
  </si>
  <si>
    <t>National Expenditure</t>
  </si>
  <si>
    <t>Expenditure Approach</t>
  </si>
  <si>
    <t>Income Approach</t>
  </si>
  <si>
    <t>Public Consumption Expenditure</t>
  </si>
  <si>
    <t>Less: Interest Payment on Public Debt</t>
  </si>
  <si>
    <t>Saving of Private Corporations</t>
  </si>
  <si>
    <t>Income from Public Enterprises and Property</t>
  </si>
  <si>
    <t>Government Income from Property and Entrepreneurship</t>
  </si>
  <si>
    <t>Less: Interest Payment on Consumer Debt</t>
  </si>
  <si>
    <t>Less: Net Public Current Transfers from ROW</t>
  </si>
  <si>
    <t>Less: Net Private Current Transfers from ROW</t>
  </si>
  <si>
    <t>Less: Indirect Taxes Borne by Consumers</t>
  </si>
  <si>
    <t>2/3 of Income from Unincorporated Enterprises</t>
  </si>
  <si>
    <t>Labor Income</t>
  </si>
  <si>
    <t>Plus: Indirect Taxes Borne by Producers</t>
  </si>
  <si>
    <t>Asset Income</t>
  </si>
  <si>
    <t>Lifecycle Deficit</t>
  </si>
  <si>
    <t>Less: Labor Income</t>
  </si>
  <si>
    <t>Consumption</t>
  </si>
  <si>
    <t>Less: Saving</t>
  </si>
  <si>
    <t>Asset-based Reallocations</t>
  </si>
  <si>
    <t>Transfers</t>
  </si>
  <si>
    <t>Public Transfers</t>
  </si>
  <si>
    <t>Private Transfers</t>
  </si>
  <si>
    <t>Plus: 2/3 of Income from Unincorporated Enterprises</t>
  </si>
  <si>
    <t>1/3 of Income from Unincorporated Enterprises</t>
  </si>
  <si>
    <t>Plus: Income from Enterprises and Property</t>
  </si>
  <si>
    <t>In-kind Transfers</t>
  </si>
  <si>
    <t>General Administration</t>
  </si>
  <si>
    <t>Defence</t>
  </si>
  <si>
    <t>Justice and Police</t>
  </si>
  <si>
    <t>Special Welfare Services</t>
  </si>
  <si>
    <t>Transport and Communication Facilities</t>
  </si>
  <si>
    <t>Other Services</t>
  </si>
  <si>
    <t>Cash Transfers</t>
  </si>
  <si>
    <t>Social Security Benefits</t>
  </si>
  <si>
    <t xml:space="preserve">Other Cash Transfers </t>
  </si>
  <si>
    <t>Public Saving</t>
  </si>
  <si>
    <t>Disposal of Current Revenue</t>
  </si>
  <si>
    <t>Tax Revenue</t>
  </si>
  <si>
    <t>Personal Income Tax</t>
  </si>
  <si>
    <t>Indirect Taxes</t>
  </si>
  <si>
    <t>Non-tax Revenue</t>
  </si>
  <si>
    <t>Income from Government Enterprises</t>
  </si>
  <si>
    <t>Less: Interest Payment on Debt</t>
  </si>
  <si>
    <t>Social Security Contributions</t>
  </si>
  <si>
    <t>Cash Transfers from the Private Sector</t>
  </si>
  <si>
    <t>Net Transfers from Abroad</t>
  </si>
  <si>
    <t>Current Revenue</t>
  </si>
  <si>
    <t>This file shows the aggregate controls of the National Transfer Flow Account for Thailand in 1996</t>
  </si>
  <si>
    <t>- National Income Account</t>
  </si>
  <si>
    <t>- Components of Indirect Taxes</t>
  </si>
  <si>
    <t xml:space="preserve">Table 1 shows that national income is equal to national expenditure. These values are aggregate controls of the NT Flow Account. Some components of the National Income Account are used directly to control the aggregates of the NT Flow Account, such as Government Consumption, Saving, and Net Transfers from Abroad. However, some need to be adjusted, such as Private Consumption and National Income. </t>
  </si>
  <si>
    <t>There are three steps used to adjust the National Income Account</t>
  </si>
  <si>
    <t>1. Indirect Taxes</t>
  </si>
  <si>
    <t>2. Labor Income and Asset Income</t>
  </si>
  <si>
    <t xml:space="preserve">Some parts of income from unincoporated enterprises is the return to labor, while some part is the returns to non-labor. The method used here assigns two-thirds of income from unincorporated enterprises plus compensation of employees to measure labor income. Non-labor income is measured from one-third of income from unincorporated enterprises plus other operating surplus. Table 3 shows the components of Labor Income and Asset Income. </t>
  </si>
  <si>
    <t>3. The Public Sector Account</t>
  </si>
  <si>
    <t>The public sector account is the account showing the budget identity of the public sector that the current revenue is equal to disposal of curent revenue (current expenditure). Table 4 shows the components of the revenues and expenditures of the public sector of Thailand.</t>
  </si>
  <si>
    <t>The aggregate NT Flow Account are matched with the aggregate National Income Account. Some components of the NT Flow Account are drawn directly from National Income Account. Some need to be adjusted. This file shows how to construct the aggregate NT Flow Account using the following data.</t>
  </si>
  <si>
    <t>- Components of The Public Sector Account</t>
  </si>
  <si>
    <t>There are 3 basic information needed to estimate the NT Flow Account:</t>
  </si>
  <si>
    <t>Table 2 shows the components of indirect taxes. Some indirect taxes are borne by consumers, while some are borne by producers. These values are used to adjust Private Consumption and Asset Income. Private Other Consumption (CFX) is deducted by the amount of indirect taxes borne by consumers. Asset Income is increased by the amount of indirect taxes borne by producers. In addition to indirect taxes, subsidies are treated as negative indirect taxes on producers, and thus subsidies are subtracted from asset income.</t>
  </si>
  <si>
    <t xml:space="preserve">Finally, the aggregate control of the NT Flow Account is shown in Table 5. </t>
  </si>
  <si>
    <t>Asset Reallocations</t>
  </si>
  <si>
    <t>Table 1. National Income Account of Thailand (Millions of Baht)</t>
  </si>
  <si>
    <t>Sources: National Income of Thailand 1980-1996 (NESDB ) and National Income of Thailand 2005 Edition (NESDB 2007)</t>
  </si>
  <si>
    <t>Table 4. Current Revenue and Disposal of Current Revenue of the General Government of Thailand (Millions of Baht)</t>
  </si>
  <si>
    <t>Indirect tax on consumption</t>
  </si>
  <si>
    <t>Business tax</t>
  </si>
  <si>
    <t>Alcohol tax</t>
  </si>
  <si>
    <t>Tobacco tax</t>
  </si>
  <si>
    <t>Petroleum tax</t>
  </si>
  <si>
    <t>Other consumption tax</t>
  </si>
  <si>
    <t>Indirect tax on production</t>
  </si>
  <si>
    <t>Stamp duties</t>
  </si>
  <si>
    <t>Natural resource tax</t>
  </si>
  <si>
    <t>Fees and permits</t>
  </si>
  <si>
    <t>Import duties</t>
  </si>
  <si>
    <t>Export duties</t>
  </si>
  <si>
    <t>Total</t>
  </si>
  <si>
    <t>Specific business tax</t>
  </si>
  <si>
    <t>-</t>
  </si>
  <si>
    <t>Value-added tax</t>
  </si>
  <si>
    <t>Vehicle tax</t>
  </si>
  <si>
    <t xml:space="preserve">Table 2. Allocation of Indirect Taxes </t>
  </si>
  <si>
    <t>Statistical Yearbooks: Thousands of Baht</t>
  </si>
  <si>
    <t>Table 3. Labor Income and Asset Income of Thailand (Millions of Baht)</t>
  </si>
  <si>
    <t>Macro Control: Millions of Baht</t>
  </si>
  <si>
    <t>(millions of baht)</t>
  </si>
  <si>
    <t xml:space="preserve">Note: Private education 1980-1992 is estimated using the share of private education to total private consumption in 1993 (0.67%) to measure private education from total private consumption. </t>
  </si>
  <si>
    <t>Table 5. The National Transfer Flow Account for Thailand (Millions of Baht)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</si>
</sst>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_(* #,##0.0_);_(* \(#,##0.0\);_(* &quot;-&quot;??_);_(@_)"/>
    <numFmt numFmtId="183" formatCode="_(* #,##0_);_(* \(#,##0\);_(* &quot;-&quot;??_);_(@_)"/>
    <numFmt numFmtId="184" formatCode="_(* #,##0.0_);_(* \(#,##0.0\);_(* &quot;-&quot;?_);_(@_)"/>
  </numFmts>
  <fonts count="6">
    <font>
      <sz val="10"/>
      <name val="Arial"/>
      <family val="0"/>
    </font>
    <font>
      <sz val="8"/>
      <name val="Arial"/>
      <family val="0"/>
    </font>
    <font>
      <b/>
      <sz val="10"/>
      <name val="Arial"/>
      <family val="2"/>
    </font>
    <font>
      <b/>
      <sz val="12"/>
      <name val="Times New Roman"/>
      <family val="1"/>
    </font>
    <font>
      <sz val="12"/>
      <name val="Times New Roman"/>
      <family val="1"/>
    </font>
    <font>
      <sz val="14"/>
      <name val="AngsanaUPC"/>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0">
      <alignment vertical="center"/>
      <protection/>
    </xf>
    <xf numFmtId="9" fontId="0" fillId="0" borderId="0" applyFont="0" applyFill="0" applyBorder="0" applyAlignment="0" applyProtection="0"/>
  </cellStyleXfs>
  <cellXfs count="61">
    <xf numFmtId="0" fontId="0" fillId="0" borderId="0" xfId="0" applyAlignment="1">
      <alignment/>
    </xf>
    <xf numFmtId="0" fontId="2" fillId="0" borderId="0" xfId="0" applyFont="1" applyBorder="1" applyAlignment="1">
      <alignment/>
    </xf>
    <xf numFmtId="3" fontId="2" fillId="0" borderId="0" xfId="0" applyNumberFormat="1" applyFont="1" applyBorder="1" applyAlignment="1">
      <alignment horizontal="right"/>
    </xf>
    <xf numFmtId="0" fontId="0" fillId="0" borderId="0" xfId="0" applyBorder="1" applyAlignment="1">
      <alignment/>
    </xf>
    <xf numFmtId="0" fontId="0" fillId="0" borderId="0" xfId="0" applyFill="1" applyBorder="1" applyAlignment="1">
      <alignment/>
    </xf>
    <xf numFmtId="0" fontId="0" fillId="0" borderId="0" xfId="0" applyFont="1" applyBorder="1" applyAlignment="1">
      <alignment/>
    </xf>
    <xf numFmtId="0" fontId="2" fillId="0" borderId="0" xfId="0" applyFont="1" applyFill="1" applyBorder="1" applyAlignment="1">
      <alignment/>
    </xf>
    <xf numFmtId="3" fontId="0" fillId="0" borderId="0" xfId="0" applyNumberFormat="1" applyFont="1" applyBorder="1" applyAlignment="1">
      <alignment horizontal="right"/>
    </xf>
    <xf numFmtId="0" fontId="0" fillId="0" borderId="0" xfId="0" applyFont="1" applyFill="1" applyBorder="1" applyAlignment="1">
      <alignment/>
    </xf>
    <xf numFmtId="0" fontId="3" fillId="0" borderId="0" xfId="0" applyFont="1" applyBorder="1" applyAlignment="1">
      <alignment/>
    </xf>
    <xf numFmtId="3" fontId="3" fillId="0" borderId="0" xfId="0" applyNumberFormat="1" applyFont="1" applyBorder="1" applyAlignment="1">
      <alignment horizontal="center"/>
    </xf>
    <xf numFmtId="0" fontId="4" fillId="0" borderId="0" xfId="0" applyFont="1" applyBorder="1" applyAlignment="1">
      <alignment/>
    </xf>
    <xf numFmtId="3" fontId="4" fillId="0" borderId="0" xfId="19" applyFont="1" applyBorder="1" applyAlignment="1" quotePrefix="1">
      <alignment horizontal="left" vertical="center"/>
      <protection/>
    </xf>
    <xf numFmtId="0" fontId="2" fillId="0" borderId="0" xfId="0" applyFont="1" applyAlignment="1">
      <alignment/>
    </xf>
    <xf numFmtId="0" fontId="2" fillId="2" borderId="0" xfId="0" applyFont="1" applyFill="1" applyAlignment="1">
      <alignment/>
    </xf>
    <xf numFmtId="0" fontId="0" fillId="2" borderId="0" xfId="0" applyFill="1" applyAlignment="1">
      <alignment/>
    </xf>
    <xf numFmtId="0" fontId="0" fillId="2" borderId="0" xfId="0" applyFill="1" applyAlignment="1" quotePrefix="1">
      <alignment/>
    </xf>
    <xf numFmtId="0" fontId="0" fillId="2" borderId="0" xfId="0" applyFill="1" applyAlignment="1">
      <alignment wrapText="1"/>
    </xf>
    <xf numFmtId="0" fontId="0" fillId="2" borderId="0" xfId="0" applyFill="1" applyAlignment="1">
      <alignment vertical="top" wrapText="1"/>
    </xf>
    <xf numFmtId="0" fontId="0" fillId="2" borderId="0" xfId="0" applyFill="1" applyAlignment="1">
      <alignment horizontal="left"/>
    </xf>
    <xf numFmtId="0" fontId="2" fillId="0" borderId="0" xfId="0" applyFont="1" applyBorder="1" applyAlignment="1">
      <alignment horizontal="center"/>
    </xf>
    <xf numFmtId="0" fontId="0" fillId="0" borderId="0" xfId="0" applyFont="1" applyBorder="1" applyAlignment="1">
      <alignment vertical="top" wrapText="1"/>
    </xf>
    <xf numFmtId="0" fontId="0" fillId="0" borderId="0" xfId="0" applyFont="1" applyBorder="1" applyAlignment="1">
      <alignment horizontal="right"/>
    </xf>
    <xf numFmtId="1" fontId="2" fillId="0" borderId="0" xfId="0" applyNumberFormat="1" applyFont="1" applyBorder="1" applyAlignment="1">
      <alignment horizontal="right"/>
    </xf>
    <xf numFmtId="0" fontId="2" fillId="0" borderId="0" xfId="0" applyFont="1" applyBorder="1" applyAlignment="1">
      <alignment horizontal="right"/>
    </xf>
    <xf numFmtId="3" fontId="0" fillId="0" borderId="0" xfId="0" applyNumberFormat="1" applyFont="1" applyBorder="1" applyAlignment="1">
      <alignment horizontal="right" vertical="top" wrapText="1"/>
    </xf>
    <xf numFmtId="0" fontId="3" fillId="0" borderId="0" xfId="0" applyFont="1" applyBorder="1" applyAlignment="1">
      <alignment horizontal="center"/>
    </xf>
    <xf numFmtId="3" fontId="4"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horizontal="right"/>
    </xf>
    <xf numFmtId="3" fontId="4" fillId="0" borderId="0" xfId="0" applyNumberFormat="1" applyFont="1" applyBorder="1" applyAlignment="1">
      <alignment horizontal="right"/>
    </xf>
    <xf numFmtId="3" fontId="0" fillId="0" borderId="0" xfId="0" applyNumberFormat="1" applyFont="1" applyBorder="1" applyAlignment="1">
      <alignment horizontal="right"/>
    </xf>
    <xf numFmtId="3" fontId="4" fillId="0" borderId="0" xfId="19" applyFont="1" applyBorder="1" applyAlignment="1" quotePrefix="1">
      <alignment horizontal="right" vertical="center"/>
      <protection/>
    </xf>
    <xf numFmtId="3" fontId="3" fillId="0" borderId="0" xfId="0" applyNumberFormat="1" applyFont="1" applyBorder="1" applyAlignment="1">
      <alignment horizontal="right"/>
    </xf>
    <xf numFmtId="0" fontId="2" fillId="0" borderId="0" xfId="0" applyFont="1" applyBorder="1" applyAlignment="1">
      <alignment horizontal="center"/>
    </xf>
    <xf numFmtId="183" fontId="0" fillId="0" borderId="0" xfId="15" applyNumberFormat="1" applyAlignment="1">
      <alignment/>
    </xf>
    <xf numFmtId="183" fontId="0" fillId="0" borderId="0" xfId="15" applyNumberFormat="1" applyFont="1" applyAlignment="1">
      <alignment/>
    </xf>
    <xf numFmtId="0" fontId="0" fillId="0" borderId="0" xfId="0" applyFont="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183" fontId="0" fillId="0" borderId="0" xfId="15" applyNumberFormat="1" applyBorder="1" applyAlignment="1">
      <alignment/>
    </xf>
    <xf numFmtId="183" fontId="2" fillId="0" borderId="0" xfId="15" applyNumberFormat="1" applyFont="1" applyBorder="1" applyAlignment="1">
      <alignment/>
    </xf>
    <xf numFmtId="183" fontId="2" fillId="0" borderId="0" xfId="15" applyNumberFormat="1" applyFont="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xf>
    <xf numFmtId="0" fontId="0" fillId="0" borderId="0" xfId="0" applyAlignment="1">
      <alignment horizontal="center"/>
    </xf>
    <xf numFmtId="0" fontId="0" fillId="0" borderId="0" xfId="0" applyFill="1" applyAlignment="1">
      <alignment/>
    </xf>
    <xf numFmtId="0" fontId="2" fillId="0" borderId="1" xfId="0" applyFont="1" applyFill="1" applyBorder="1" applyAlignment="1">
      <alignment/>
    </xf>
    <xf numFmtId="3" fontId="2" fillId="0" borderId="2" xfId="0" applyNumberFormat="1" applyFont="1" applyFill="1" applyBorder="1" applyAlignment="1">
      <alignment/>
    </xf>
    <xf numFmtId="3" fontId="0" fillId="0" borderId="0" xfId="0" applyNumberFormat="1" applyFill="1" applyBorder="1" applyAlignment="1">
      <alignment/>
    </xf>
    <xf numFmtId="3" fontId="0" fillId="0" borderId="3" xfId="0" applyNumberFormat="1" applyFill="1" applyBorder="1" applyAlignment="1">
      <alignment/>
    </xf>
    <xf numFmtId="0" fontId="2" fillId="0" borderId="0" xfId="0" applyFont="1" applyFill="1" applyAlignment="1">
      <alignment/>
    </xf>
    <xf numFmtId="0" fontId="2" fillId="0" borderId="2" xfId="0" applyFont="1" applyFill="1" applyBorder="1" applyAlignment="1">
      <alignment/>
    </xf>
    <xf numFmtId="0" fontId="2" fillId="0" borderId="0" xfId="0" applyFont="1" applyFill="1" applyBorder="1" applyAlignment="1">
      <alignment/>
    </xf>
    <xf numFmtId="0" fontId="2" fillId="0" borderId="3" xfId="0" applyFont="1" applyFill="1" applyBorder="1" applyAlignment="1">
      <alignment/>
    </xf>
    <xf numFmtId="0" fontId="0" fillId="0" borderId="3" xfId="0" applyFont="1" applyFill="1" applyBorder="1" applyAlignment="1">
      <alignment/>
    </xf>
    <xf numFmtId="0" fontId="0" fillId="3" borderId="0" xfId="0" applyFont="1" applyFill="1" applyBorder="1" applyAlignment="1">
      <alignment/>
    </xf>
    <xf numFmtId="3" fontId="0" fillId="3" borderId="0" xfId="0" applyNumberFormat="1" applyFont="1" applyFill="1" applyBorder="1" applyAlignment="1">
      <alignment horizontal="right"/>
    </xf>
    <xf numFmtId="0" fontId="0" fillId="3" borderId="0" xfId="0" applyFont="1" applyFill="1" applyBorder="1" applyAlignment="1">
      <alignment horizontal="right"/>
    </xf>
  </cellXfs>
  <cellStyles count="7">
    <cellStyle name="Normal" xfId="0"/>
    <cellStyle name="Comma" xfId="15"/>
    <cellStyle name="Comma [0]" xfId="16"/>
    <cellStyle name="Currency" xfId="17"/>
    <cellStyle name="Currency [0]" xfId="18"/>
    <cellStyle name="Normal_TAB5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3"/>
        <xdr:cNvSpPr>
          <a:spLocks/>
        </xdr:cNvSpPr>
      </xdr:nvSpPr>
      <xdr:spPr>
        <a:xfrm>
          <a:off x="2514600" y="161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2" name="TextBox 4"/>
        <xdr:cNvSpPr txBox="1">
          <a:spLocks noChangeArrowheads="1"/>
        </xdr:cNvSpPr>
      </xdr:nvSpPr>
      <xdr:spPr>
        <a:xfrm>
          <a:off x="2514600" y="161925"/>
          <a:ext cx="0" cy="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520.4</a:t>
          </a:r>
        </a:p>
      </xdr:txBody>
    </xdr:sp>
    <xdr:clientData/>
  </xdr:twoCellAnchor>
  <xdr:twoCellAnchor>
    <xdr:from>
      <xdr:col>2</xdr:col>
      <xdr:colOff>0</xdr:colOff>
      <xdr:row>1</xdr:row>
      <xdr:rowOff>0</xdr:rowOff>
    </xdr:from>
    <xdr:to>
      <xdr:col>2</xdr:col>
      <xdr:colOff>0</xdr:colOff>
      <xdr:row>1</xdr:row>
      <xdr:rowOff>0</xdr:rowOff>
    </xdr:to>
    <xdr:sp>
      <xdr:nvSpPr>
        <xdr:cNvPr id="3" name="AutoShape 5"/>
        <xdr:cNvSpPr>
          <a:spLocks/>
        </xdr:cNvSpPr>
      </xdr:nvSpPr>
      <xdr:spPr>
        <a:xfrm>
          <a:off x="2514600" y="161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4" name="TextBox 6"/>
        <xdr:cNvSpPr txBox="1">
          <a:spLocks noChangeArrowheads="1"/>
        </xdr:cNvSpPr>
      </xdr:nvSpPr>
      <xdr:spPr>
        <a:xfrm>
          <a:off x="2514600" y="161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53.0</a:t>
          </a:r>
        </a:p>
      </xdr:txBody>
    </xdr:sp>
    <xdr:clientData/>
  </xdr:twoCellAnchor>
  <xdr:twoCellAnchor>
    <xdr:from>
      <xdr:col>3</xdr:col>
      <xdr:colOff>0</xdr:colOff>
      <xdr:row>1</xdr:row>
      <xdr:rowOff>0</xdr:rowOff>
    </xdr:from>
    <xdr:to>
      <xdr:col>3</xdr:col>
      <xdr:colOff>0</xdr:colOff>
      <xdr:row>1</xdr:row>
      <xdr:rowOff>0</xdr:rowOff>
    </xdr:to>
    <xdr:sp>
      <xdr:nvSpPr>
        <xdr:cNvPr id="5" name="AutoShape 7"/>
        <xdr:cNvSpPr>
          <a:spLocks/>
        </xdr:cNvSpPr>
      </xdr:nvSpPr>
      <xdr:spPr>
        <a:xfrm>
          <a:off x="3324225" y="161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6" name="AutoShape 9"/>
        <xdr:cNvSpPr>
          <a:spLocks/>
        </xdr:cNvSpPr>
      </xdr:nvSpPr>
      <xdr:spPr>
        <a:xfrm>
          <a:off x="3324225" y="161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Line 1"/>
        <xdr:cNvSpPr>
          <a:spLocks/>
        </xdr:cNvSpPr>
      </xdr:nvSpPr>
      <xdr:spPr>
        <a:xfrm flipV="1">
          <a:off x="29337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2" name="Line 2"/>
        <xdr:cNvSpPr>
          <a:spLocks/>
        </xdr:cNvSpPr>
      </xdr:nvSpPr>
      <xdr:spPr>
        <a:xfrm>
          <a:off x="2933700" y="161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3" name="TextBox 4"/>
        <xdr:cNvSpPr txBox="1">
          <a:spLocks noChangeArrowheads="1"/>
        </xdr:cNvSpPr>
      </xdr:nvSpPr>
      <xdr:spPr>
        <a:xfrm>
          <a:off x="2933700" y="161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Table 3</a:t>
          </a:r>
        </a:p>
      </xdr:txBody>
    </xdr:sp>
    <xdr:clientData/>
  </xdr:twoCellAnchor>
  <xdr:twoCellAnchor>
    <xdr:from>
      <xdr:col>3</xdr:col>
      <xdr:colOff>0</xdr:colOff>
      <xdr:row>1</xdr:row>
      <xdr:rowOff>0</xdr:rowOff>
    </xdr:from>
    <xdr:to>
      <xdr:col>3</xdr:col>
      <xdr:colOff>0</xdr:colOff>
      <xdr:row>1</xdr:row>
      <xdr:rowOff>0</xdr:rowOff>
    </xdr:to>
    <xdr:sp>
      <xdr:nvSpPr>
        <xdr:cNvPr id="4" name="TextBox 5"/>
        <xdr:cNvSpPr txBox="1">
          <a:spLocks noChangeArrowheads="1"/>
        </xdr:cNvSpPr>
      </xdr:nvSpPr>
      <xdr:spPr>
        <a:xfrm>
          <a:off x="2933700" y="161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From NIPA Table 2</a:t>
          </a:r>
        </a:p>
      </xdr:txBody>
    </xdr:sp>
    <xdr:clientData/>
  </xdr:twoCellAnchor>
  <xdr:twoCellAnchor>
    <xdr:from>
      <xdr:col>3</xdr:col>
      <xdr:colOff>0</xdr:colOff>
      <xdr:row>1</xdr:row>
      <xdr:rowOff>0</xdr:rowOff>
    </xdr:from>
    <xdr:to>
      <xdr:col>3</xdr:col>
      <xdr:colOff>0</xdr:colOff>
      <xdr:row>1</xdr:row>
      <xdr:rowOff>0</xdr:rowOff>
    </xdr:to>
    <xdr:sp>
      <xdr:nvSpPr>
        <xdr:cNvPr id="5" name="Line 6"/>
        <xdr:cNvSpPr>
          <a:spLocks/>
        </xdr:cNvSpPr>
      </xdr:nvSpPr>
      <xdr:spPr>
        <a:xfrm>
          <a:off x="2933700" y="161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6" name="Line 8"/>
        <xdr:cNvSpPr>
          <a:spLocks/>
        </xdr:cNvSpPr>
      </xdr:nvSpPr>
      <xdr:spPr>
        <a:xfrm flipV="1">
          <a:off x="29337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7" name="Line 9"/>
        <xdr:cNvSpPr>
          <a:spLocks/>
        </xdr:cNvSpPr>
      </xdr:nvSpPr>
      <xdr:spPr>
        <a:xfrm>
          <a:off x="2933700" y="161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8" name="Line 10"/>
        <xdr:cNvSpPr>
          <a:spLocks/>
        </xdr:cNvSpPr>
      </xdr:nvSpPr>
      <xdr:spPr>
        <a:xfrm flipV="1">
          <a:off x="2933700" y="161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9" name="Arc 11"/>
        <xdr:cNvSpPr>
          <a:spLocks/>
        </xdr:cNvSpPr>
      </xdr:nvSpPr>
      <xdr:spPr>
        <a:xfrm>
          <a:off x="2933700" y="161925"/>
          <a:ext cx="0" cy="0"/>
        </a:xfrm>
        <a:prstGeom prst="arc">
          <a:avLst>
            <a:gd name="adj" fmla="val 186685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10" name="Arc 12"/>
        <xdr:cNvSpPr>
          <a:spLocks/>
        </xdr:cNvSpPr>
      </xdr:nvSpPr>
      <xdr:spPr>
        <a:xfrm flipV="1">
          <a:off x="2933700" y="161925"/>
          <a:ext cx="0" cy="0"/>
        </a:xfrm>
        <a:prstGeom prst="arc">
          <a:avLst>
            <a:gd name="adj" fmla="val -595325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66675</xdr:rowOff>
    </xdr:from>
    <xdr:to>
      <xdr:col>2</xdr:col>
      <xdr:colOff>0</xdr:colOff>
      <xdr:row>13</xdr:row>
      <xdr:rowOff>66675</xdr:rowOff>
    </xdr:to>
    <xdr:sp>
      <xdr:nvSpPr>
        <xdr:cNvPr id="1" name="Line 3"/>
        <xdr:cNvSpPr>
          <a:spLocks/>
        </xdr:cNvSpPr>
      </xdr:nvSpPr>
      <xdr:spPr>
        <a:xfrm>
          <a:off x="2819400" y="2171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152400</xdr:rowOff>
    </xdr:from>
    <xdr:to>
      <xdr:col>2</xdr:col>
      <xdr:colOff>0</xdr:colOff>
      <xdr:row>11</xdr:row>
      <xdr:rowOff>28575</xdr:rowOff>
    </xdr:to>
    <xdr:sp>
      <xdr:nvSpPr>
        <xdr:cNvPr id="2" name="TextBox 8"/>
        <xdr:cNvSpPr txBox="1">
          <a:spLocks noChangeArrowheads="1"/>
        </xdr:cNvSpPr>
      </xdr:nvSpPr>
      <xdr:spPr>
        <a:xfrm>
          <a:off x="2819400" y="1123950"/>
          <a:ext cx="0" cy="685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Drawn directly from NIPA (Table 1)</a:t>
          </a:r>
        </a:p>
      </xdr:txBody>
    </xdr:sp>
    <xdr:clientData/>
  </xdr:twoCellAnchor>
  <xdr:twoCellAnchor>
    <xdr:from>
      <xdr:col>2</xdr:col>
      <xdr:colOff>0</xdr:colOff>
      <xdr:row>12</xdr:row>
      <xdr:rowOff>142875</xdr:rowOff>
    </xdr:from>
    <xdr:to>
      <xdr:col>2</xdr:col>
      <xdr:colOff>0</xdr:colOff>
      <xdr:row>14</xdr:row>
      <xdr:rowOff>9525</xdr:rowOff>
    </xdr:to>
    <xdr:sp>
      <xdr:nvSpPr>
        <xdr:cNvPr id="3" name="TextBox 9"/>
        <xdr:cNvSpPr txBox="1">
          <a:spLocks noChangeArrowheads="1"/>
        </xdr:cNvSpPr>
      </xdr:nvSpPr>
      <xdr:spPr>
        <a:xfrm>
          <a:off x="2819400" y="2085975"/>
          <a:ext cx="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Table 2</a:t>
          </a:r>
        </a:p>
      </xdr:txBody>
    </xdr:sp>
    <xdr:clientData/>
  </xdr:twoCellAnchor>
  <xdr:twoCellAnchor>
    <xdr:from>
      <xdr:col>2</xdr:col>
      <xdr:colOff>0</xdr:colOff>
      <xdr:row>17</xdr:row>
      <xdr:rowOff>57150</xdr:rowOff>
    </xdr:from>
    <xdr:to>
      <xdr:col>2</xdr:col>
      <xdr:colOff>0</xdr:colOff>
      <xdr:row>18</xdr:row>
      <xdr:rowOff>114300</xdr:rowOff>
    </xdr:to>
    <xdr:sp>
      <xdr:nvSpPr>
        <xdr:cNvPr id="4" name="TextBox 13"/>
        <xdr:cNvSpPr txBox="1">
          <a:spLocks noChangeArrowheads="1"/>
        </xdr:cNvSpPr>
      </xdr:nvSpPr>
      <xdr:spPr>
        <a:xfrm>
          <a:off x="2819400" y="2486025"/>
          <a:ext cx="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Table 3</a:t>
          </a:r>
        </a:p>
      </xdr:txBody>
    </xdr:sp>
    <xdr:clientData/>
  </xdr:twoCellAnchor>
  <xdr:twoCellAnchor>
    <xdr:from>
      <xdr:col>2</xdr:col>
      <xdr:colOff>0</xdr:colOff>
      <xdr:row>20</xdr:row>
      <xdr:rowOff>19050</xdr:rowOff>
    </xdr:from>
    <xdr:to>
      <xdr:col>2</xdr:col>
      <xdr:colOff>0</xdr:colOff>
      <xdr:row>24</xdr:row>
      <xdr:rowOff>57150</xdr:rowOff>
    </xdr:to>
    <xdr:sp>
      <xdr:nvSpPr>
        <xdr:cNvPr id="5" name="TextBox 15"/>
        <xdr:cNvSpPr txBox="1">
          <a:spLocks noChangeArrowheads="1"/>
        </xdr:cNvSpPr>
      </xdr:nvSpPr>
      <xdr:spPr>
        <a:xfrm>
          <a:off x="2819400" y="2933700"/>
          <a:ext cx="0" cy="685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Drawn directly from NIPA (Table 1)</a:t>
          </a:r>
        </a:p>
      </xdr:txBody>
    </xdr:sp>
    <xdr:clientData/>
  </xdr:twoCellAnchor>
  <xdr:twoCellAnchor>
    <xdr:from>
      <xdr:col>2</xdr:col>
      <xdr:colOff>0</xdr:colOff>
      <xdr:row>14</xdr:row>
      <xdr:rowOff>57150</xdr:rowOff>
    </xdr:from>
    <xdr:to>
      <xdr:col>2</xdr:col>
      <xdr:colOff>0</xdr:colOff>
      <xdr:row>14</xdr:row>
      <xdr:rowOff>57150</xdr:rowOff>
    </xdr:to>
    <xdr:sp>
      <xdr:nvSpPr>
        <xdr:cNvPr id="6" name="Line 16"/>
        <xdr:cNvSpPr>
          <a:spLocks/>
        </xdr:cNvSpPr>
      </xdr:nvSpPr>
      <xdr:spPr>
        <a:xfrm>
          <a:off x="2819400" y="232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66675</xdr:rowOff>
    </xdr:from>
    <xdr:to>
      <xdr:col>2</xdr:col>
      <xdr:colOff>0</xdr:colOff>
      <xdr:row>19</xdr:row>
      <xdr:rowOff>66675</xdr:rowOff>
    </xdr:to>
    <xdr:sp>
      <xdr:nvSpPr>
        <xdr:cNvPr id="7" name="Line 17"/>
        <xdr:cNvSpPr>
          <a:spLocks/>
        </xdr:cNvSpPr>
      </xdr:nvSpPr>
      <xdr:spPr>
        <a:xfrm>
          <a:off x="2819400" y="281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B26"/>
  <sheetViews>
    <sheetView workbookViewId="0" topLeftCell="A1">
      <selection activeCell="A1" sqref="A1"/>
    </sheetView>
  </sheetViews>
  <sheetFormatPr defaultColWidth="9.140625" defaultRowHeight="12.75"/>
  <cols>
    <col min="1" max="1" width="9.140625" style="15" customWidth="1"/>
    <col min="2" max="2" width="91.28125" style="15" customWidth="1"/>
    <col min="3" max="16384" width="9.140625" style="15" customWidth="1"/>
  </cols>
  <sheetData>
    <row r="3" ht="12.75">
      <c r="B3" s="14" t="s">
        <v>71</v>
      </c>
    </row>
    <row r="4" ht="12.75">
      <c r="B4" s="14"/>
    </row>
    <row r="5" ht="38.25">
      <c r="B5" s="17" t="s">
        <v>81</v>
      </c>
    </row>
    <row r="6" ht="12.75">
      <c r="B6" s="17"/>
    </row>
    <row r="7" ht="12.75">
      <c r="B7" s="15" t="s">
        <v>83</v>
      </c>
    </row>
    <row r="8" ht="12.75">
      <c r="B8" s="16" t="s">
        <v>72</v>
      </c>
    </row>
    <row r="9" ht="12.75">
      <c r="B9" s="16" t="s">
        <v>73</v>
      </c>
    </row>
    <row r="10" ht="12.75">
      <c r="B10" s="16" t="s">
        <v>82</v>
      </c>
    </row>
    <row r="12" ht="51">
      <c r="B12" s="17" t="s">
        <v>74</v>
      </c>
    </row>
    <row r="14" ht="12.75">
      <c r="B14" s="15" t="s">
        <v>75</v>
      </c>
    </row>
    <row r="16" ht="12.75">
      <c r="B16" s="15" t="s">
        <v>76</v>
      </c>
    </row>
    <row r="17" ht="64.5" customHeight="1">
      <c r="B17" s="18" t="s">
        <v>84</v>
      </c>
    </row>
    <row r="19" ht="12.75">
      <c r="B19" s="19" t="s">
        <v>77</v>
      </c>
    </row>
    <row r="20" ht="63.75">
      <c r="B20" s="18" t="s">
        <v>78</v>
      </c>
    </row>
    <row r="22" ht="12.75">
      <c r="B22" s="15" t="s">
        <v>79</v>
      </c>
    </row>
    <row r="23" ht="38.25">
      <c r="B23" s="18" t="s">
        <v>80</v>
      </c>
    </row>
    <row r="26" ht="12.75">
      <c r="B26" s="15" t="s">
        <v>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L42"/>
  <sheetViews>
    <sheetView workbookViewId="0" topLeftCell="A1">
      <selection activeCell="C47" sqref="C47"/>
    </sheetView>
  </sheetViews>
  <sheetFormatPr defaultColWidth="9.140625" defaultRowHeight="12.75"/>
  <cols>
    <col min="1" max="2" width="1.7109375" style="5" customWidth="1"/>
    <col min="3" max="3" width="40.57421875" style="5" customWidth="1"/>
    <col min="4" max="30" width="8.8515625" style="22" customWidth="1"/>
    <col min="31" max="38" width="9.140625" style="22" customWidth="1"/>
    <col min="39" max="16384" width="9.140625" style="5" customWidth="1"/>
  </cols>
  <sheetData>
    <row r="1" ht="12.75">
      <c r="A1" s="1" t="s">
        <v>87</v>
      </c>
    </row>
    <row r="3" spans="1:38" s="1" customFormat="1" ht="12.75">
      <c r="A3" s="44" t="s">
        <v>24</v>
      </c>
      <c r="B3" s="44"/>
      <c r="C3" s="44"/>
      <c r="D3" s="23">
        <v>1980</v>
      </c>
      <c r="E3" s="23">
        <v>1981</v>
      </c>
      <c r="F3" s="23">
        <v>1982</v>
      </c>
      <c r="G3" s="23">
        <v>1983</v>
      </c>
      <c r="H3" s="23">
        <v>1984</v>
      </c>
      <c r="I3" s="23">
        <v>1985</v>
      </c>
      <c r="J3" s="23">
        <v>1986</v>
      </c>
      <c r="K3" s="23">
        <v>1987</v>
      </c>
      <c r="L3" s="23">
        <v>1988</v>
      </c>
      <c r="M3" s="23">
        <v>1989</v>
      </c>
      <c r="N3" s="23">
        <v>1990</v>
      </c>
      <c r="O3" s="23">
        <v>1991</v>
      </c>
      <c r="P3" s="23">
        <v>1992</v>
      </c>
      <c r="Q3" s="23">
        <v>1993</v>
      </c>
      <c r="R3" s="23">
        <v>1994</v>
      </c>
      <c r="S3" s="23">
        <v>1995</v>
      </c>
      <c r="T3" s="23">
        <v>1996</v>
      </c>
      <c r="U3" s="23">
        <v>1997</v>
      </c>
      <c r="V3" s="23">
        <v>1998</v>
      </c>
      <c r="W3" s="23">
        <v>1999</v>
      </c>
      <c r="X3" s="23">
        <v>2000</v>
      </c>
      <c r="Y3" s="23">
        <v>2001</v>
      </c>
      <c r="Z3" s="23">
        <v>2002</v>
      </c>
      <c r="AA3" s="23">
        <v>2003</v>
      </c>
      <c r="AB3" s="23">
        <v>2004</v>
      </c>
      <c r="AC3" s="23">
        <v>2005</v>
      </c>
      <c r="AD3" s="23"/>
      <c r="AE3" s="23"/>
      <c r="AF3" s="2"/>
      <c r="AG3" s="2"/>
      <c r="AH3" s="2"/>
      <c r="AI3" s="2"/>
      <c r="AJ3" s="2"/>
      <c r="AK3" s="24"/>
      <c r="AL3" s="24"/>
    </row>
    <row r="4" spans="1:36" ht="12.75">
      <c r="A4" s="5" t="s">
        <v>0</v>
      </c>
      <c r="D4" s="7">
        <v>171561</v>
      </c>
      <c r="E4" s="7">
        <v>198172</v>
      </c>
      <c r="F4" s="7">
        <v>233235</v>
      </c>
      <c r="G4" s="7">
        <v>261644</v>
      </c>
      <c r="H4" s="7">
        <v>277252</v>
      </c>
      <c r="I4" s="7">
        <v>294853</v>
      </c>
      <c r="J4" s="7">
        <v>309794</v>
      </c>
      <c r="K4" s="7">
        <v>343902</v>
      </c>
      <c r="L4" s="7">
        <v>393083</v>
      </c>
      <c r="M4" s="7">
        <v>456526</v>
      </c>
      <c r="N4" s="7">
        <v>541738</v>
      </c>
      <c r="O4" s="7">
        <v>626789</v>
      </c>
      <c r="P4" s="7">
        <v>737523</v>
      </c>
      <c r="Q4" s="7">
        <v>884453</v>
      </c>
      <c r="R4" s="7">
        <v>1012733</v>
      </c>
      <c r="S4" s="7">
        <v>1216455</v>
      </c>
      <c r="T4" s="7">
        <v>1352953</v>
      </c>
      <c r="U4" s="7">
        <v>1433541</v>
      </c>
      <c r="V4" s="7">
        <v>1440186</v>
      </c>
      <c r="W4" s="7">
        <v>1455086</v>
      </c>
      <c r="X4" s="7">
        <v>1541412</v>
      </c>
      <c r="Y4" s="7">
        <v>1602367</v>
      </c>
      <c r="Z4" s="7">
        <v>1671353</v>
      </c>
      <c r="AA4" s="7">
        <v>1786334</v>
      </c>
      <c r="AB4" s="7">
        <v>1928426</v>
      </c>
      <c r="AC4" s="7">
        <v>2072740</v>
      </c>
      <c r="AD4" s="7"/>
      <c r="AE4" s="7"/>
      <c r="AF4" s="7"/>
      <c r="AG4" s="7"/>
      <c r="AH4" s="7"/>
      <c r="AI4" s="7"/>
      <c r="AJ4" s="7"/>
    </row>
    <row r="5" spans="1:36" ht="12.75">
      <c r="A5" s="5" t="s">
        <v>1</v>
      </c>
      <c r="D5" s="7">
        <f>D6+D7+D14</f>
        <v>362635</v>
      </c>
      <c r="E5" s="7">
        <f aca="true" t="shared" si="0" ref="E5:AC5">E6+E7+E14</f>
        <v>410840</v>
      </c>
      <c r="F5" s="7">
        <f t="shared" si="0"/>
        <v>444934</v>
      </c>
      <c r="G5" s="7">
        <f t="shared" si="0"/>
        <v>475700</v>
      </c>
      <c r="H5" s="7">
        <f t="shared" si="0"/>
        <v>501105</v>
      </c>
      <c r="I5" s="7">
        <f t="shared" si="0"/>
        <v>537122</v>
      </c>
      <c r="J5" s="7">
        <f t="shared" si="0"/>
        <v>570121</v>
      </c>
      <c r="K5" s="7">
        <f t="shared" si="0"/>
        <v>667441</v>
      </c>
      <c r="L5" s="7">
        <f t="shared" si="0"/>
        <v>805688</v>
      </c>
      <c r="M5" s="7">
        <f t="shared" si="0"/>
        <v>983563</v>
      </c>
      <c r="N5" s="7">
        <f t="shared" si="0"/>
        <v>1131120</v>
      </c>
      <c r="O5" s="7">
        <f t="shared" si="0"/>
        <v>1283659</v>
      </c>
      <c r="P5" s="7">
        <f t="shared" si="0"/>
        <v>1408169</v>
      </c>
      <c r="Q5" s="7">
        <f t="shared" si="0"/>
        <v>1518322</v>
      </c>
      <c r="R5" s="7">
        <f t="shared" si="0"/>
        <v>1727822</v>
      </c>
      <c r="S5" s="7">
        <f t="shared" si="0"/>
        <v>1933414</v>
      </c>
      <c r="T5" s="7">
        <f t="shared" si="0"/>
        <v>2041030</v>
      </c>
      <c r="U5" s="7">
        <f t="shared" si="0"/>
        <v>2004179</v>
      </c>
      <c r="V5" s="7">
        <f t="shared" si="0"/>
        <v>1870862</v>
      </c>
      <c r="W5" s="7">
        <f t="shared" si="0"/>
        <v>1879754</v>
      </c>
      <c r="X5" s="7">
        <f t="shared" si="0"/>
        <v>2093825</v>
      </c>
      <c r="Y5" s="7">
        <f t="shared" si="0"/>
        <v>2173793</v>
      </c>
      <c r="Z5" s="7">
        <f t="shared" si="0"/>
        <v>2312181</v>
      </c>
      <c r="AA5" s="7">
        <f t="shared" si="0"/>
        <v>2520509</v>
      </c>
      <c r="AB5" s="7">
        <f t="shared" si="0"/>
        <v>2867003</v>
      </c>
      <c r="AC5" s="7">
        <f t="shared" si="0"/>
        <v>3149268</v>
      </c>
      <c r="AD5" s="7"/>
      <c r="AE5" s="7"/>
      <c r="AF5" s="7"/>
      <c r="AG5" s="7"/>
      <c r="AH5" s="7"/>
      <c r="AI5" s="7"/>
      <c r="AJ5" s="7"/>
    </row>
    <row r="6" spans="2:36" ht="12.75">
      <c r="B6" s="5" t="s">
        <v>2</v>
      </c>
      <c r="D6" s="7">
        <v>287108</v>
      </c>
      <c r="E6" s="7">
        <v>316092</v>
      </c>
      <c r="F6" s="7">
        <v>342127</v>
      </c>
      <c r="G6" s="7">
        <v>350968</v>
      </c>
      <c r="H6" s="7">
        <v>362836</v>
      </c>
      <c r="I6" s="7">
        <v>381976</v>
      </c>
      <c r="J6" s="7">
        <v>412472</v>
      </c>
      <c r="K6" s="7">
        <v>492888</v>
      </c>
      <c r="L6" s="7">
        <v>590666</v>
      </c>
      <c r="M6" s="7">
        <v>693943</v>
      </c>
      <c r="N6" s="7">
        <v>723358</v>
      </c>
      <c r="O6" s="7">
        <v>772002</v>
      </c>
      <c r="P6" s="7">
        <v>827599</v>
      </c>
      <c r="Q6" s="7">
        <v>928283</v>
      </c>
      <c r="R6" s="7">
        <v>994602</v>
      </c>
      <c r="S6" s="7">
        <v>1046608</v>
      </c>
      <c r="T6" s="7">
        <v>1065930</v>
      </c>
      <c r="U6" s="7">
        <v>1111343</v>
      </c>
      <c r="V6" s="7">
        <v>1179718</v>
      </c>
      <c r="W6" s="7">
        <v>1342791</v>
      </c>
      <c r="X6" s="7">
        <v>1401120</v>
      </c>
      <c r="Y6" s="7">
        <v>1441474</v>
      </c>
      <c r="Z6" s="7">
        <v>1496018</v>
      </c>
      <c r="AA6" s="7">
        <v>1660743</v>
      </c>
      <c r="AB6" s="7">
        <v>1916585</v>
      </c>
      <c r="AC6" s="7">
        <v>2082676</v>
      </c>
      <c r="AD6" s="7"/>
      <c r="AE6" s="7"/>
      <c r="AF6" s="7"/>
      <c r="AG6" s="7"/>
      <c r="AH6" s="7"/>
      <c r="AI6" s="7"/>
      <c r="AJ6" s="7"/>
    </row>
    <row r="7" spans="2:36" ht="12.75">
      <c r="B7" s="5" t="s">
        <v>7</v>
      </c>
      <c r="D7" s="7">
        <f>D8-D9-D10+D11+D12+D13</f>
        <v>69311</v>
      </c>
      <c r="E7" s="7">
        <f aca="true" t="shared" si="1" ref="E7:AC7">E8-E9-E10+E11+E12+E13</f>
        <v>84670</v>
      </c>
      <c r="F7" s="7">
        <f t="shared" si="1"/>
        <v>92192</v>
      </c>
      <c r="G7" s="7">
        <f t="shared" si="1"/>
        <v>104115</v>
      </c>
      <c r="H7" s="7">
        <f t="shared" si="1"/>
        <v>118193</v>
      </c>
      <c r="I7" s="7">
        <f t="shared" si="1"/>
        <v>127418</v>
      </c>
      <c r="J7" s="7">
        <f t="shared" si="1"/>
        <v>126492</v>
      </c>
      <c r="K7" s="7">
        <f t="shared" si="1"/>
        <v>138698</v>
      </c>
      <c r="L7" s="7">
        <f t="shared" si="1"/>
        <v>172649</v>
      </c>
      <c r="M7" s="7">
        <f t="shared" si="1"/>
        <v>235973</v>
      </c>
      <c r="N7" s="7">
        <f t="shared" si="1"/>
        <v>341574</v>
      </c>
      <c r="O7" s="7">
        <f t="shared" si="1"/>
        <v>433275</v>
      </c>
      <c r="P7" s="7">
        <f t="shared" si="1"/>
        <v>490942</v>
      </c>
      <c r="Q7" s="7">
        <f t="shared" si="1"/>
        <v>491272</v>
      </c>
      <c r="R7" s="7">
        <f t="shared" si="1"/>
        <v>618086</v>
      </c>
      <c r="S7" s="7">
        <f t="shared" si="1"/>
        <v>765206</v>
      </c>
      <c r="T7" s="7">
        <f t="shared" si="1"/>
        <v>844768</v>
      </c>
      <c r="U7" s="7">
        <f t="shared" si="1"/>
        <v>723491</v>
      </c>
      <c r="V7" s="7">
        <f t="shared" si="1"/>
        <v>635777</v>
      </c>
      <c r="W7" s="7">
        <f t="shared" si="1"/>
        <v>432504</v>
      </c>
      <c r="X7" s="7">
        <f t="shared" si="1"/>
        <v>583376</v>
      </c>
      <c r="Y7" s="7">
        <f t="shared" si="1"/>
        <v>572330</v>
      </c>
      <c r="Z7" s="7">
        <f t="shared" si="1"/>
        <v>587230</v>
      </c>
      <c r="AA7" s="7">
        <f t="shared" si="1"/>
        <v>649945</v>
      </c>
      <c r="AB7" s="7">
        <f t="shared" si="1"/>
        <v>741961</v>
      </c>
      <c r="AC7" s="7">
        <f t="shared" si="1"/>
        <v>852849</v>
      </c>
      <c r="AD7" s="7"/>
      <c r="AE7" s="7"/>
      <c r="AF7" s="7"/>
      <c r="AG7" s="7"/>
      <c r="AH7" s="7"/>
      <c r="AI7" s="7"/>
      <c r="AJ7" s="7"/>
    </row>
    <row r="8" spans="3:36" ht="12.75">
      <c r="C8" s="5" t="s">
        <v>3</v>
      </c>
      <c r="D8" s="7">
        <v>59559</v>
      </c>
      <c r="E8" s="7">
        <v>73883</v>
      </c>
      <c r="F8" s="7">
        <v>88078</v>
      </c>
      <c r="G8" s="7">
        <v>100544</v>
      </c>
      <c r="H8" s="7">
        <v>119148</v>
      </c>
      <c r="I8" s="7">
        <v>134008</v>
      </c>
      <c r="J8" s="7">
        <v>135094</v>
      </c>
      <c r="K8" s="7">
        <v>132953</v>
      </c>
      <c r="L8" s="7">
        <v>150216</v>
      </c>
      <c r="M8" s="7">
        <v>191237</v>
      </c>
      <c r="N8" s="7">
        <v>243535</v>
      </c>
      <c r="O8" s="7">
        <v>305732</v>
      </c>
      <c r="P8" s="7">
        <v>316535</v>
      </c>
      <c r="Q8" s="7">
        <v>265520</v>
      </c>
      <c r="R8" s="7">
        <v>284742</v>
      </c>
      <c r="S8" s="7">
        <v>400975</v>
      </c>
      <c r="T8" s="7">
        <v>474938</v>
      </c>
      <c r="U8" s="7">
        <v>485690</v>
      </c>
      <c r="V8" s="7">
        <v>492023</v>
      </c>
      <c r="W8" s="7">
        <v>300701</v>
      </c>
      <c r="X8" s="7">
        <v>256066</v>
      </c>
      <c r="Y8" s="7">
        <v>233715</v>
      </c>
      <c r="Z8" s="7">
        <v>229821</v>
      </c>
      <c r="AA8" s="7">
        <v>237630</v>
      </c>
      <c r="AB8" s="7">
        <v>216425</v>
      </c>
      <c r="AC8" s="7">
        <v>241028</v>
      </c>
      <c r="AD8" s="7"/>
      <c r="AE8" s="7"/>
      <c r="AF8" s="7"/>
      <c r="AG8" s="7"/>
      <c r="AH8" s="7"/>
      <c r="AI8" s="7"/>
      <c r="AJ8" s="7"/>
    </row>
    <row r="9" spans="3:36" ht="12.75">
      <c r="C9" s="5" t="s">
        <v>30</v>
      </c>
      <c r="D9" s="7">
        <v>3765</v>
      </c>
      <c r="E9" s="7">
        <v>4489</v>
      </c>
      <c r="F9" s="7">
        <v>5135</v>
      </c>
      <c r="G9" s="7">
        <v>6062</v>
      </c>
      <c r="H9" s="7">
        <v>7910</v>
      </c>
      <c r="I9" s="7">
        <v>9243</v>
      </c>
      <c r="J9" s="7">
        <v>8298</v>
      </c>
      <c r="K9" s="7">
        <v>9514</v>
      </c>
      <c r="L9" s="7">
        <v>12544</v>
      </c>
      <c r="M9" s="7">
        <v>16136</v>
      </c>
      <c r="N9" s="7">
        <v>20919</v>
      </c>
      <c r="O9" s="7">
        <v>26877</v>
      </c>
      <c r="P9" s="7">
        <v>32110</v>
      </c>
      <c r="Q9" s="7">
        <v>34531</v>
      </c>
      <c r="R9" s="7">
        <v>40363</v>
      </c>
      <c r="S9" s="7">
        <v>51855</v>
      </c>
      <c r="T9" s="7">
        <v>61941</v>
      </c>
      <c r="U9" s="7">
        <v>65066</v>
      </c>
      <c r="V9" s="7">
        <v>51426</v>
      </c>
      <c r="W9" s="7">
        <v>35352</v>
      </c>
      <c r="X9" s="7">
        <v>34596</v>
      </c>
      <c r="Y9" s="7">
        <v>32669</v>
      </c>
      <c r="Z9" s="7">
        <v>34687</v>
      </c>
      <c r="AA9" s="7">
        <v>40498</v>
      </c>
      <c r="AB9" s="7">
        <v>47214</v>
      </c>
      <c r="AC9" s="7">
        <v>54520</v>
      </c>
      <c r="AD9" s="7"/>
      <c r="AE9" s="7"/>
      <c r="AF9" s="7"/>
      <c r="AG9" s="7"/>
      <c r="AH9" s="7"/>
      <c r="AI9" s="7"/>
      <c r="AJ9" s="7"/>
    </row>
    <row r="10" spans="3:36" ht="12.75">
      <c r="C10" s="5" t="s">
        <v>26</v>
      </c>
      <c r="D10" s="7">
        <v>10905</v>
      </c>
      <c r="E10" s="7">
        <v>14600</v>
      </c>
      <c r="F10" s="7">
        <v>18778</v>
      </c>
      <c r="G10" s="7">
        <v>22275</v>
      </c>
      <c r="H10" s="7">
        <v>26762</v>
      </c>
      <c r="I10" s="7">
        <v>30519</v>
      </c>
      <c r="J10" s="7">
        <v>35959</v>
      </c>
      <c r="K10" s="7">
        <v>36695</v>
      </c>
      <c r="L10" s="7">
        <v>40061</v>
      </c>
      <c r="M10" s="7">
        <v>44421</v>
      </c>
      <c r="N10" s="7">
        <v>39971</v>
      </c>
      <c r="O10" s="7">
        <v>32172</v>
      </c>
      <c r="P10" s="7">
        <v>28602</v>
      </c>
      <c r="Q10" s="7">
        <v>25195</v>
      </c>
      <c r="R10" s="7">
        <v>20666</v>
      </c>
      <c r="S10" s="7">
        <v>14244</v>
      </c>
      <c r="T10" s="7">
        <v>9429</v>
      </c>
      <c r="U10" s="7">
        <v>12859</v>
      </c>
      <c r="V10" s="7">
        <v>18976</v>
      </c>
      <c r="W10" s="7">
        <v>48624</v>
      </c>
      <c r="X10" s="7">
        <v>55643</v>
      </c>
      <c r="Y10" s="7">
        <v>60234</v>
      </c>
      <c r="Z10" s="7">
        <v>74734</v>
      </c>
      <c r="AA10" s="7">
        <v>88537</v>
      </c>
      <c r="AB10" s="7">
        <v>83112</v>
      </c>
      <c r="AC10" s="7">
        <v>91088</v>
      </c>
      <c r="AD10" s="7"/>
      <c r="AE10" s="7"/>
      <c r="AF10" s="7"/>
      <c r="AG10" s="7"/>
      <c r="AH10" s="7"/>
      <c r="AI10" s="7"/>
      <c r="AJ10" s="7"/>
    </row>
    <row r="11" spans="3:36" ht="12.75">
      <c r="C11" s="5" t="s">
        <v>27</v>
      </c>
      <c r="D11" s="7">
        <v>13456</v>
      </c>
      <c r="E11" s="7">
        <v>14724</v>
      </c>
      <c r="F11" s="7">
        <v>13317</v>
      </c>
      <c r="G11" s="7">
        <v>16793</v>
      </c>
      <c r="H11" s="7">
        <v>16717</v>
      </c>
      <c r="I11" s="7">
        <v>15595</v>
      </c>
      <c r="J11" s="7">
        <v>17980</v>
      </c>
      <c r="K11" s="7">
        <v>31815</v>
      </c>
      <c r="L11" s="7">
        <v>44262</v>
      </c>
      <c r="M11" s="7">
        <v>61870</v>
      </c>
      <c r="N11" s="7">
        <v>92357</v>
      </c>
      <c r="O11" s="7">
        <v>102025</v>
      </c>
      <c r="P11" s="7">
        <v>138503</v>
      </c>
      <c r="Q11" s="7">
        <v>170026</v>
      </c>
      <c r="R11" s="7">
        <v>247068</v>
      </c>
      <c r="S11" s="7">
        <v>257653</v>
      </c>
      <c r="T11" s="7">
        <v>252262</v>
      </c>
      <c r="U11" s="7">
        <v>137820</v>
      </c>
      <c r="V11" s="7">
        <v>111318</v>
      </c>
      <c r="W11" s="7">
        <v>90577</v>
      </c>
      <c r="X11" s="7">
        <v>250395</v>
      </c>
      <c r="Y11" s="7">
        <v>259950</v>
      </c>
      <c r="Z11" s="7">
        <v>270498</v>
      </c>
      <c r="AA11" s="7">
        <v>293883</v>
      </c>
      <c r="AB11" s="7">
        <v>354801</v>
      </c>
      <c r="AC11" s="7">
        <v>370704</v>
      </c>
      <c r="AD11" s="7"/>
      <c r="AE11" s="7"/>
      <c r="AF11" s="7"/>
      <c r="AG11" s="7"/>
      <c r="AH11" s="7"/>
      <c r="AI11" s="7"/>
      <c r="AJ11" s="7"/>
    </row>
    <row r="12" spans="3:36" ht="12.75">
      <c r="C12" s="5" t="s">
        <v>4</v>
      </c>
      <c r="D12" s="7">
        <v>9625</v>
      </c>
      <c r="E12" s="7">
        <v>13467</v>
      </c>
      <c r="F12" s="7">
        <v>12881</v>
      </c>
      <c r="G12" s="7">
        <v>13325</v>
      </c>
      <c r="H12" s="7">
        <v>14753</v>
      </c>
      <c r="I12" s="7">
        <v>15526</v>
      </c>
      <c r="J12" s="7">
        <v>15705</v>
      </c>
      <c r="K12" s="7">
        <v>18003</v>
      </c>
      <c r="L12" s="7">
        <v>27908</v>
      </c>
      <c r="M12" s="7">
        <v>40152</v>
      </c>
      <c r="N12" s="7">
        <v>61602</v>
      </c>
      <c r="O12" s="7">
        <v>79266</v>
      </c>
      <c r="P12" s="7">
        <v>90436</v>
      </c>
      <c r="Q12" s="7">
        <v>108232</v>
      </c>
      <c r="R12" s="7">
        <v>138138</v>
      </c>
      <c r="S12" s="7">
        <v>162115</v>
      </c>
      <c r="T12" s="7">
        <v>176294</v>
      </c>
      <c r="U12" s="7">
        <v>166387</v>
      </c>
      <c r="V12" s="7">
        <v>91464</v>
      </c>
      <c r="W12" s="7">
        <v>114231</v>
      </c>
      <c r="X12" s="7">
        <v>154673</v>
      </c>
      <c r="Y12" s="7">
        <v>159117</v>
      </c>
      <c r="Z12" s="7">
        <v>183756</v>
      </c>
      <c r="AA12" s="7">
        <v>233304</v>
      </c>
      <c r="AB12" s="7">
        <v>285049</v>
      </c>
      <c r="AC12" s="7">
        <v>369307</v>
      </c>
      <c r="AD12" s="7"/>
      <c r="AE12" s="7"/>
      <c r="AF12" s="7"/>
      <c r="AG12" s="7"/>
      <c r="AH12" s="7"/>
      <c r="AI12" s="7"/>
      <c r="AJ12" s="7"/>
    </row>
    <row r="13" spans="3:36" ht="12.75">
      <c r="C13" s="5" t="s">
        <v>5</v>
      </c>
      <c r="D13" s="7">
        <v>1341</v>
      </c>
      <c r="E13" s="7">
        <v>1685</v>
      </c>
      <c r="F13" s="7">
        <v>1829</v>
      </c>
      <c r="G13" s="7">
        <v>1790</v>
      </c>
      <c r="H13" s="7">
        <v>2247</v>
      </c>
      <c r="I13" s="7">
        <v>2051</v>
      </c>
      <c r="J13" s="7">
        <v>1970</v>
      </c>
      <c r="K13" s="7">
        <v>2136</v>
      </c>
      <c r="L13" s="7">
        <v>2868</v>
      </c>
      <c r="M13" s="7">
        <v>3271</v>
      </c>
      <c r="N13" s="7">
        <v>4970</v>
      </c>
      <c r="O13" s="7">
        <v>5301</v>
      </c>
      <c r="P13" s="7">
        <v>6180</v>
      </c>
      <c r="Q13" s="7">
        <v>7220</v>
      </c>
      <c r="R13" s="7">
        <v>9167</v>
      </c>
      <c r="S13" s="7">
        <v>10562</v>
      </c>
      <c r="T13" s="7">
        <v>12644</v>
      </c>
      <c r="U13" s="7">
        <v>11519</v>
      </c>
      <c r="V13" s="7">
        <v>11374</v>
      </c>
      <c r="W13" s="7">
        <v>10971</v>
      </c>
      <c r="X13" s="7">
        <v>12481</v>
      </c>
      <c r="Y13" s="7">
        <v>12451</v>
      </c>
      <c r="Z13" s="7">
        <v>12576</v>
      </c>
      <c r="AA13" s="7">
        <v>14163</v>
      </c>
      <c r="AB13" s="7">
        <v>16012</v>
      </c>
      <c r="AC13" s="7">
        <v>17418</v>
      </c>
      <c r="AD13" s="7"/>
      <c r="AE13" s="7"/>
      <c r="AF13" s="7"/>
      <c r="AG13" s="7"/>
      <c r="AH13" s="7"/>
      <c r="AI13" s="7"/>
      <c r="AJ13" s="7"/>
    </row>
    <row r="14" spans="2:36" ht="12.75">
      <c r="B14" s="5" t="s">
        <v>28</v>
      </c>
      <c r="D14" s="7">
        <f>+D15+D16</f>
        <v>6216</v>
      </c>
      <c r="E14" s="7">
        <f aca="true" t="shared" si="2" ref="E14:AC14">+E15+E16</f>
        <v>10078</v>
      </c>
      <c r="F14" s="7">
        <f t="shared" si="2"/>
        <v>10615</v>
      </c>
      <c r="G14" s="7">
        <f t="shared" si="2"/>
        <v>20617</v>
      </c>
      <c r="H14" s="7">
        <f t="shared" si="2"/>
        <v>20076</v>
      </c>
      <c r="I14" s="7">
        <f t="shared" si="2"/>
        <v>27728</v>
      </c>
      <c r="J14" s="7">
        <f t="shared" si="2"/>
        <v>31157</v>
      </c>
      <c r="K14" s="7">
        <f t="shared" si="2"/>
        <v>35855</v>
      </c>
      <c r="L14" s="7">
        <f t="shared" si="2"/>
        <v>42373</v>
      </c>
      <c r="M14" s="7">
        <f t="shared" si="2"/>
        <v>53647</v>
      </c>
      <c r="N14" s="7">
        <f t="shared" si="2"/>
        <v>66188</v>
      </c>
      <c r="O14" s="7">
        <f t="shared" si="2"/>
        <v>78382</v>
      </c>
      <c r="P14" s="7">
        <f t="shared" si="2"/>
        <v>89628</v>
      </c>
      <c r="Q14" s="7">
        <f t="shared" si="2"/>
        <v>98767</v>
      </c>
      <c r="R14" s="7">
        <f t="shared" si="2"/>
        <v>115134</v>
      </c>
      <c r="S14" s="7">
        <f t="shared" si="2"/>
        <v>121600</v>
      </c>
      <c r="T14" s="7">
        <f t="shared" si="2"/>
        <v>130332</v>
      </c>
      <c r="U14" s="7">
        <f t="shared" si="2"/>
        <v>169345</v>
      </c>
      <c r="V14" s="7">
        <f t="shared" si="2"/>
        <v>55367</v>
      </c>
      <c r="W14" s="7">
        <f t="shared" si="2"/>
        <v>104459</v>
      </c>
      <c r="X14" s="7">
        <f t="shared" si="2"/>
        <v>109329</v>
      </c>
      <c r="Y14" s="7">
        <f t="shared" si="2"/>
        <v>159989</v>
      </c>
      <c r="Z14" s="7">
        <f t="shared" si="2"/>
        <v>228933</v>
      </c>
      <c r="AA14" s="7">
        <f t="shared" si="2"/>
        <v>209821</v>
      </c>
      <c r="AB14" s="7">
        <f t="shared" si="2"/>
        <v>208457</v>
      </c>
      <c r="AC14" s="7">
        <f t="shared" si="2"/>
        <v>213743</v>
      </c>
      <c r="AD14" s="7"/>
      <c r="AE14" s="7"/>
      <c r="AF14" s="7"/>
      <c r="AG14" s="7"/>
      <c r="AH14" s="7"/>
      <c r="AI14" s="7"/>
      <c r="AJ14" s="7"/>
    </row>
    <row r="15" spans="3:36" ht="27.75" customHeight="1">
      <c r="C15" s="21" t="s">
        <v>29</v>
      </c>
      <c r="D15" s="25">
        <v>5315</v>
      </c>
      <c r="E15" s="25">
        <v>8075</v>
      </c>
      <c r="F15" s="25">
        <v>7884</v>
      </c>
      <c r="G15" s="25">
        <v>13224</v>
      </c>
      <c r="H15" s="25">
        <v>8493</v>
      </c>
      <c r="I15" s="25">
        <v>13273</v>
      </c>
      <c r="J15" s="25">
        <v>15737</v>
      </c>
      <c r="K15" s="25">
        <v>17325</v>
      </c>
      <c r="L15" s="25">
        <v>17045</v>
      </c>
      <c r="M15" s="25">
        <v>19917</v>
      </c>
      <c r="N15" s="25">
        <v>24273</v>
      </c>
      <c r="O15" s="25">
        <v>35451</v>
      </c>
      <c r="P15" s="25">
        <v>44084</v>
      </c>
      <c r="Q15" s="25">
        <v>45389</v>
      </c>
      <c r="R15" s="25">
        <v>52942</v>
      </c>
      <c r="S15" s="25">
        <v>53216</v>
      </c>
      <c r="T15" s="25">
        <v>65530</v>
      </c>
      <c r="U15" s="25">
        <v>81660</v>
      </c>
      <c r="V15" s="25">
        <v>75771</v>
      </c>
      <c r="W15" s="25">
        <v>61300</v>
      </c>
      <c r="X15" s="25">
        <v>48122</v>
      </c>
      <c r="Y15" s="25">
        <v>57285</v>
      </c>
      <c r="Z15" s="25">
        <v>60747</v>
      </c>
      <c r="AA15" s="25">
        <v>68420</v>
      </c>
      <c r="AB15" s="25">
        <v>62674</v>
      </c>
      <c r="AC15" s="25">
        <v>91250</v>
      </c>
      <c r="AD15" s="25"/>
      <c r="AE15" s="7"/>
      <c r="AF15" s="7"/>
      <c r="AG15" s="7"/>
      <c r="AH15" s="7"/>
      <c r="AI15" s="7"/>
      <c r="AJ15" s="7"/>
    </row>
    <row r="16" spans="3:36" ht="12.75">
      <c r="C16" s="5" t="s">
        <v>6</v>
      </c>
      <c r="D16" s="7">
        <v>901</v>
      </c>
      <c r="E16" s="7">
        <v>2003</v>
      </c>
      <c r="F16" s="7">
        <v>2731</v>
      </c>
      <c r="G16" s="7">
        <v>7393</v>
      </c>
      <c r="H16" s="7">
        <v>11583</v>
      </c>
      <c r="I16" s="7">
        <v>14455</v>
      </c>
      <c r="J16" s="7">
        <v>15420</v>
      </c>
      <c r="K16" s="7">
        <v>18530</v>
      </c>
      <c r="L16" s="7">
        <v>25328</v>
      </c>
      <c r="M16" s="7">
        <v>33730</v>
      </c>
      <c r="N16" s="7">
        <v>41915</v>
      </c>
      <c r="O16" s="7">
        <v>42931</v>
      </c>
      <c r="P16" s="7">
        <v>45544</v>
      </c>
      <c r="Q16" s="7">
        <v>53378</v>
      </c>
      <c r="R16" s="7">
        <v>62192</v>
      </c>
      <c r="S16" s="7">
        <v>68384</v>
      </c>
      <c r="T16" s="7">
        <v>64802</v>
      </c>
      <c r="U16" s="7">
        <v>87685</v>
      </c>
      <c r="V16" s="7">
        <v>-20404</v>
      </c>
      <c r="W16" s="7">
        <v>43159</v>
      </c>
      <c r="X16" s="7">
        <v>61207</v>
      </c>
      <c r="Y16" s="7">
        <v>102704</v>
      </c>
      <c r="Z16" s="7">
        <v>168186</v>
      </c>
      <c r="AA16" s="7">
        <v>141401</v>
      </c>
      <c r="AB16" s="7">
        <v>145783</v>
      </c>
      <c r="AC16" s="7">
        <v>122493</v>
      </c>
      <c r="AD16" s="7"/>
      <c r="AE16" s="7"/>
      <c r="AF16" s="7"/>
      <c r="AG16" s="7"/>
      <c r="AH16" s="7"/>
      <c r="AI16" s="7"/>
      <c r="AJ16" s="7"/>
    </row>
    <row r="17" spans="1:38" s="1" customFormat="1" ht="12.75">
      <c r="A17" s="44" t="s">
        <v>8</v>
      </c>
      <c r="B17" s="44"/>
      <c r="C17" s="44"/>
      <c r="D17" s="2">
        <f>D4+D5</f>
        <v>534196</v>
      </c>
      <c r="E17" s="2">
        <f aca="true" t="shared" si="3" ref="E17:AC17">E4+E5</f>
        <v>609012</v>
      </c>
      <c r="F17" s="2">
        <f t="shared" si="3"/>
        <v>678169</v>
      </c>
      <c r="G17" s="2">
        <f t="shared" si="3"/>
        <v>737344</v>
      </c>
      <c r="H17" s="2">
        <f t="shared" si="3"/>
        <v>778357</v>
      </c>
      <c r="I17" s="2">
        <f t="shared" si="3"/>
        <v>831975</v>
      </c>
      <c r="J17" s="2">
        <f t="shared" si="3"/>
        <v>879915</v>
      </c>
      <c r="K17" s="2">
        <f t="shared" si="3"/>
        <v>1011343</v>
      </c>
      <c r="L17" s="2">
        <f t="shared" si="3"/>
        <v>1198771</v>
      </c>
      <c r="M17" s="2">
        <f t="shared" si="3"/>
        <v>1440089</v>
      </c>
      <c r="N17" s="2">
        <f t="shared" si="3"/>
        <v>1672858</v>
      </c>
      <c r="O17" s="2">
        <f t="shared" si="3"/>
        <v>1910448</v>
      </c>
      <c r="P17" s="2">
        <f t="shared" si="3"/>
        <v>2145692</v>
      </c>
      <c r="Q17" s="2">
        <f t="shared" si="3"/>
        <v>2402775</v>
      </c>
      <c r="R17" s="2">
        <f t="shared" si="3"/>
        <v>2740555</v>
      </c>
      <c r="S17" s="2">
        <f t="shared" si="3"/>
        <v>3149869</v>
      </c>
      <c r="T17" s="2">
        <f t="shared" si="3"/>
        <v>3393983</v>
      </c>
      <c r="U17" s="2">
        <f t="shared" si="3"/>
        <v>3437720</v>
      </c>
      <c r="V17" s="2">
        <f t="shared" si="3"/>
        <v>3311048</v>
      </c>
      <c r="W17" s="2">
        <f t="shared" si="3"/>
        <v>3334840</v>
      </c>
      <c r="X17" s="2">
        <f t="shared" si="3"/>
        <v>3635237</v>
      </c>
      <c r="Y17" s="2">
        <f t="shared" si="3"/>
        <v>3776160</v>
      </c>
      <c r="Z17" s="2">
        <f t="shared" si="3"/>
        <v>3983534</v>
      </c>
      <c r="AA17" s="2">
        <f t="shared" si="3"/>
        <v>4306843</v>
      </c>
      <c r="AB17" s="2">
        <f t="shared" si="3"/>
        <v>4795429</v>
      </c>
      <c r="AC17" s="2">
        <f t="shared" si="3"/>
        <v>5222008</v>
      </c>
      <c r="AD17" s="2"/>
      <c r="AE17" s="2"/>
      <c r="AF17" s="2"/>
      <c r="AG17" s="2"/>
      <c r="AH17" s="2"/>
      <c r="AI17" s="2"/>
      <c r="AJ17" s="2"/>
      <c r="AK17" s="24"/>
      <c r="AL17" s="24"/>
    </row>
    <row r="18" spans="4:36" ht="12.75">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1:38" s="1" customFormat="1" ht="12.75">
      <c r="A19" s="44" t="s">
        <v>23</v>
      </c>
      <c r="B19" s="44"/>
      <c r="C19" s="44"/>
      <c r="D19" s="23">
        <v>1980</v>
      </c>
      <c r="E19" s="23">
        <v>1981</v>
      </c>
      <c r="F19" s="23">
        <v>1982</v>
      </c>
      <c r="G19" s="23">
        <v>1983</v>
      </c>
      <c r="H19" s="23">
        <v>1984</v>
      </c>
      <c r="I19" s="23">
        <v>1985</v>
      </c>
      <c r="J19" s="23">
        <v>1986</v>
      </c>
      <c r="K19" s="23">
        <v>1987</v>
      </c>
      <c r="L19" s="23">
        <v>1988</v>
      </c>
      <c r="M19" s="23">
        <v>1989</v>
      </c>
      <c r="N19" s="23">
        <v>1990</v>
      </c>
      <c r="O19" s="23">
        <v>1991</v>
      </c>
      <c r="P19" s="23">
        <v>1992</v>
      </c>
      <c r="Q19" s="23">
        <v>1993</v>
      </c>
      <c r="R19" s="23">
        <v>1994</v>
      </c>
      <c r="S19" s="23">
        <v>1995</v>
      </c>
      <c r="T19" s="23">
        <v>1996</v>
      </c>
      <c r="U19" s="23">
        <v>1997</v>
      </c>
      <c r="V19" s="23">
        <v>1998</v>
      </c>
      <c r="W19" s="23">
        <v>1999</v>
      </c>
      <c r="X19" s="23">
        <v>2000</v>
      </c>
      <c r="Y19" s="23">
        <v>2001</v>
      </c>
      <c r="Z19" s="23">
        <v>2002</v>
      </c>
      <c r="AA19" s="23">
        <v>2003</v>
      </c>
      <c r="AB19" s="23">
        <v>2004</v>
      </c>
      <c r="AC19" s="23">
        <v>2005</v>
      </c>
      <c r="AD19" s="2"/>
      <c r="AE19" s="2"/>
      <c r="AF19" s="2"/>
      <c r="AG19" s="2"/>
      <c r="AH19" s="2"/>
      <c r="AI19" s="2"/>
      <c r="AJ19" s="2"/>
      <c r="AK19" s="24"/>
      <c r="AL19" s="24"/>
    </row>
    <row r="20" spans="1:36" ht="12.75">
      <c r="A20" s="5" t="s">
        <v>25</v>
      </c>
      <c r="D20" s="7">
        <v>81433</v>
      </c>
      <c r="E20" s="7">
        <v>97007</v>
      </c>
      <c r="F20" s="7">
        <v>110167</v>
      </c>
      <c r="G20" s="7">
        <v>118577</v>
      </c>
      <c r="H20" s="7">
        <v>130100</v>
      </c>
      <c r="I20" s="7">
        <v>142923</v>
      </c>
      <c r="J20" s="7">
        <v>144564</v>
      </c>
      <c r="K20" s="7">
        <v>147224</v>
      </c>
      <c r="L20" s="7">
        <v>156710</v>
      </c>
      <c r="M20" s="7">
        <v>176798</v>
      </c>
      <c r="N20" s="7">
        <v>205354</v>
      </c>
      <c r="O20" s="7">
        <v>231127</v>
      </c>
      <c r="P20" s="7">
        <v>280203</v>
      </c>
      <c r="Q20" s="7">
        <v>315982</v>
      </c>
      <c r="R20" s="7">
        <v>354387</v>
      </c>
      <c r="S20" s="7">
        <v>414403</v>
      </c>
      <c r="T20" s="7">
        <v>469516</v>
      </c>
      <c r="U20" s="7">
        <v>476705</v>
      </c>
      <c r="V20" s="7">
        <v>511691</v>
      </c>
      <c r="W20" s="7">
        <v>533041</v>
      </c>
      <c r="X20" s="7">
        <v>557807</v>
      </c>
      <c r="Y20" s="7">
        <v>581117</v>
      </c>
      <c r="Z20" s="7">
        <v>603891</v>
      </c>
      <c r="AA20" s="7">
        <v>636002</v>
      </c>
      <c r="AB20" s="7">
        <v>720515</v>
      </c>
      <c r="AC20" s="7">
        <v>842268</v>
      </c>
      <c r="AD20" s="7"/>
      <c r="AE20" s="7"/>
      <c r="AF20" s="7"/>
      <c r="AG20" s="7"/>
      <c r="AH20" s="7"/>
      <c r="AI20" s="7"/>
      <c r="AJ20" s="7"/>
    </row>
    <row r="21" spans="2:36" ht="12.75">
      <c r="B21" s="5" t="s">
        <v>16</v>
      </c>
      <c r="D21" s="7">
        <v>20740</v>
      </c>
      <c r="E21" s="7">
        <v>22651</v>
      </c>
      <c r="F21" s="7">
        <v>29540</v>
      </c>
      <c r="G21" s="7">
        <v>32270</v>
      </c>
      <c r="H21" s="7">
        <v>36154</v>
      </c>
      <c r="I21" s="7">
        <v>38777</v>
      </c>
      <c r="J21" s="7">
        <v>41938</v>
      </c>
      <c r="K21" s="7">
        <v>43139</v>
      </c>
      <c r="L21" s="7">
        <v>46178</v>
      </c>
      <c r="M21" s="7">
        <v>54037</v>
      </c>
      <c r="N21" s="7">
        <v>63053</v>
      </c>
      <c r="O21" s="7">
        <v>70893</v>
      </c>
      <c r="P21" s="7">
        <v>86041</v>
      </c>
      <c r="Q21" s="7">
        <v>101293</v>
      </c>
      <c r="R21" s="7">
        <v>108427</v>
      </c>
      <c r="S21" s="7">
        <v>131843</v>
      </c>
      <c r="T21" s="7">
        <v>144385</v>
      </c>
      <c r="U21" s="7">
        <v>153694</v>
      </c>
      <c r="V21" s="7">
        <v>180444</v>
      </c>
      <c r="W21" s="7">
        <v>177793</v>
      </c>
      <c r="X21" s="7">
        <v>193365</v>
      </c>
      <c r="Y21" s="7">
        <v>195108</v>
      </c>
      <c r="Z21" s="7">
        <v>206321</v>
      </c>
      <c r="AA21" s="7">
        <v>224936</v>
      </c>
      <c r="AB21" s="7">
        <v>249527</v>
      </c>
      <c r="AC21" s="7">
        <v>280834</v>
      </c>
      <c r="AD21" s="7"/>
      <c r="AE21" s="7"/>
      <c r="AF21" s="7"/>
      <c r="AG21" s="7"/>
      <c r="AH21" s="7"/>
      <c r="AI21" s="7"/>
      <c r="AJ21" s="7"/>
    </row>
    <row r="22" spans="2:36" ht="12.75">
      <c r="B22" s="5" t="s">
        <v>17</v>
      </c>
      <c r="D22" s="7">
        <v>4551</v>
      </c>
      <c r="E22" s="7">
        <v>5467</v>
      </c>
      <c r="F22" s="7">
        <v>6877</v>
      </c>
      <c r="G22" s="7">
        <v>8164</v>
      </c>
      <c r="H22" s="7">
        <v>8880</v>
      </c>
      <c r="I22" s="7">
        <v>10118</v>
      </c>
      <c r="J22" s="7">
        <v>10324</v>
      </c>
      <c r="K22" s="7">
        <v>10933</v>
      </c>
      <c r="L22" s="7">
        <v>11868</v>
      </c>
      <c r="M22" s="7">
        <v>13847</v>
      </c>
      <c r="N22" s="7">
        <v>15517</v>
      </c>
      <c r="O22" s="7">
        <v>17480</v>
      </c>
      <c r="P22" s="7">
        <v>21985</v>
      </c>
      <c r="Q22" s="7">
        <v>28607</v>
      </c>
      <c r="R22" s="7">
        <v>32197</v>
      </c>
      <c r="S22" s="7">
        <v>40149</v>
      </c>
      <c r="T22" s="7">
        <v>44343</v>
      </c>
      <c r="U22" s="7">
        <v>53280</v>
      </c>
      <c r="V22" s="7">
        <v>59666</v>
      </c>
      <c r="W22" s="7">
        <v>60752</v>
      </c>
      <c r="X22" s="7">
        <v>63646</v>
      </c>
      <c r="Y22" s="7">
        <v>69963</v>
      </c>
      <c r="Z22" s="7">
        <v>68581</v>
      </c>
      <c r="AA22" s="7">
        <v>63404</v>
      </c>
      <c r="AB22" s="7">
        <v>69763</v>
      </c>
      <c r="AC22" s="7">
        <v>96003</v>
      </c>
      <c r="AD22" s="7"/>
      <c r="AE22" s="7"/>
      <c r="AF22" s="7"/>
      <c r="AG22" s="7"/>
      <c r="AH22" s="7"/>
      <c r="AI22" s="7"/>
      <c r="AJ22" s="7"/>
    </row>
    <row r="23" spans="2:36" ht="12.75">
      <c r="B23" s="5" t="s">
        <v>18</v>
      </c>
      <c r="D23" s="7">
        <f>D20-D21-D22</f>
        <v>56142</v>
      </c>
      <c r="E23" s="7">
        <f aca="true" t="shared" si="4" ref="E23:AC23">E20-E21-E22</f>
        <v>68889</v>
      </c>
      <c r="F23" s="7">
        <f t="shared" si="4"/>
        <v>73750</v>
      </c>
      <c r="G23" s="7">
        <f t="shared" si="4"/>
        <v>78143</v>
      </c>
      <c r="H23" s="7">
        <f t="shared" si="4"/>
        <v>85066</v>
      </c>
      <c r="I23" s="7">
        <f t="shared" si="4"/>
        <v>94028</v>
      </c>
      <c r="J23" s="7">
        <f t="shared" si="4"/>
        <v>92302</v>
      </c>
      <c r="K23" s="7">
        <f t="shared" si="4"/>
        <v>93152</v>
      </c>
      <c r="L23" s="7">
        <f t="shared" si="4"/>
        <v>98664</v>
      </c>
      <c r="M23" s="7">
        <f t="shared" si="4"/>
        <v>108914</v>
      </c>
      <c r="N23" s="7">
        <f t="shared" si="4"/>
        <v>126784</v>
      </c>
      <c r="O23" s="7">
        <f t="shared" si="4"/>
        <v>142754</v>
      </c>
      <c r="P23" s="7">
        <f t="shared" si="4"/>
        <v>172177</v>
      </c>
      <c r="Q23" s="7">
        <f t="shared" si="4"/>
        <v>186082</v>
      </c>
      <c r="R23" s="7">
        <f t="shared" si="4"/>
        <v>213763</v>
      </c>
      <c r="S23" s="7">
        <f t="shared" si="4"/>
        <v>242411</v>
      </c>
      <c r="T23" s="7">
        <f t="shared" si="4"/>
        <v>280788</v>
      </c>
      <c r="U23" s="7">
        <f t="shared" si="4"/>
        <v>269731</v>
      </c>
      <c r="V23" s="7">
        <f t="shared" si="4"/>
        <v>271581</v>
      </c>
      <c r="W23" s="7">
        <f t="shared" si="4"/>
        <v>294496</v>
      </c>
      <c r="X23" s="7">
        <f t="shared" si="4"/>
        <v>300796</v>
      </c>
      <c r="Y23" s="7">
        <f t="shared" si="4"/>
        <v>316046</v>
      </c>
      <c r="Z23" s="7">
        <f t="shared" si="4"/>
        <v>328989</v>
      </c>
      <c r="AA23" s="7">
        <f t="shared" si="4"/>
        <v>347662</v>
      </c>
      <c r="AB23" s="7">
        <f t="shared" si="4"/>
        <v>401225</v>
      </c>
      <c r="AC23" s="7">
        <f t="shared" si="4"/>
        <v>465431</v>
      </c>
      <c r="AD23" s="7"/>
      <c r="AE23" s="7"/>
      <c r="AF23" s="7"/>
      <c r="AG23" s="7"/>
      <c r="AH23" s="7"/>
      <c r="AI23" s="7"/>
      <c r="AJ23" s="7"/>
    </row>
    <row r="24" spans="1:36" ht="12.75">
      <c r="A24" s="5" t="s">
        <v>11</v>
      </c>
      <c r="D24" s="7">
        <v>433585</v>
      </c>
      <c r="E24" s="7">
        <v>496417</v>
      </c>
      <c r="F24" s="7">
        <v>534991</v>
      </c>
      <c r="G24" s="7">
        <v>599560</v>
      </c>
      <c r="H24" s="7">
        <v>628937</v>
      </c>
      <c r="I24" s="7">
        <v>657365</v>
      </c>
      <c r="J24" s="7">
        <v>695784</v>
      </c>
      <c r="K24" s="7">
        <v>781064</v>
      </c>
      <c r="L24" s="7">
        <v>885008</v>
      </c>
      <c r="M24" s="7">
        <v>1030563</v>
      </c>
      <c r="N24" s="7">
        <v>1234981</v>
      </c>
      <c r="O24" s="7">
        <v>1378062</v>
      </c>
      <c r="P24" s="7">
        <v>1550497</v>
      </c>
      <c r="Q24" s="7">
        <v>1730519</v>
      </c>
      <c r="R24" s="7">
        <v>1958726</v>
      </c>
      <c r="S24" s="7">
        <v>2225739</v>
      </c>
      <c r="T24" s="7">
        <v>2479828</v>
      </c>
      <c r="U24" s="7">
        <v>2586956</v>
      </c>
      <c r="V24" s="7">
        <v>2505312</v>
      </c>
      <c r="W24" s="7">
        <v>2595113</v>
      </c>
      <c r="X24" s="7">
        <v>2762925</v>
      </c>
      <c r="Y24" s="7">
        <v>2941012</v>
      </c>
      <c r="Z24" s="7">
        <v>3119979</v>
      </c>
      <c r="AA24" s="7">
        <v>3385602</v>
      </c>
      <c r="AB24" s="7">
        <v>3709059</v>
      </c>
      <c r="AC24" s="7">
        <v>4048654</v>
      </c>
      <c r="AD24" s="7"/>
      <c r="AE24" s="7"/>
      <c r="AF24" s="7"/>
      <c r="AG24" s="7"/>
      <c r="AH24" s="7"/>
      <c r="AI24" s="7"/>
      <c r="AJ24" s="7"/>
    </row>
    <row r="25" spans="2:38" s="8" customFormat="1" ht="12.75">
      <c r="B25" s="8" t="s">
        <v>16</v>
      </c>
      <c r="D25" s="39">
        <f>+$Q25/$Q24*D24</f>
        <v>2904.649359527402</v>
      </c>
      <c r="E25" s="39">
        <f aca="true" t="shared" si="5" ref="D25:O25">+$Q25/$Q24*E24</f>
        <v>3325.5701214491146</v>
      </c>
      <c r="F25" s="39">
        <f t="shared" si="5"/>
        <v>3583.9829918076603</v>
      </c>
      <c r="G25" s="39">
        <f t="shared" si="5"/>
        <v>4016.540170896708</v>
      </c>
      <c r="H25" s="39">
        <f t="shared" si="5"/>
        <v>4213.340992499938</v>
      </c>
      <c r="I25" s="39">
        <f t="shared" si="5"/>
        <v>4403.7843242403005</v>
      </c>
      <c r="J25" s="39">
        <f t="shared" si="5"/>
        <v>4661.1588269183985</v>
      </c>
      <c r="K25" s="39">
        <f t="shared" si="5"/>
        <v>5232.462025554184</v>
      </c>
      <c r="L25" s="39">
        <f t="shared" si="5"/>
        <v>5928.798091208476</v>
      </c>
      <c r="M25" s="39">
        <f t="shared" si="5"/>
        <v>6903.892334611755</v>
      </c>
      <c r="N25" s="39">
        <f t="shared" si="5"/>
        <v>8273.318428170971</v>
      </c>
      <c r="O25" s="39">
        <f t="shared" si="5"/>
        <v>9231.838983565047</v>
      </c>
      <c r="P25" s="39">
        <f>+$Q25/$Q24*P24</f>
        <v>10387.006280196867</v>
      </c>
      <c r="Q25" s="39">
        <v>11593</v>
      </c>
      <c r="R25" s="39">
        <v>13449</v>
      </c>
      <c r="S25" s="39">
        <v>17618</v>
      </c>
      <c r="T25" s="39">
        <v>22239</v>
      </c>
      <c r="U25" s="39">
        <v>26785</v>
      </c>
      <c r="V25" s="39">
        <v>28637</v>
      </c>
      <c r="W25" s="39">
        <v>28896</v>
      </c>
      <c r="X25" s="39">
        <v>30126</v>
      </c>
      <c r="Y25" s="39">
        <v>32861</v>
      </c>
      <c r="Z25" s="39">
        <v>34728</v>
      </c>
      <c r="AA25" s="39">
        <v>36254</v>
      </c>
      <c r="AB25" s="39">
        <v>38651</v>
      </c>
      <c r="AC25" s="39">
        <v>41394</v>
      </c>
      <c r="AD25" s="39"/>
      <c r="AE25" s="39"/>
      <c r="AF25" s="39"/>
      <c r="AG25" s="39"/>
      <c r="AH25" s="39"/>
      <c r="AI25" s="39"/>
      <c r="AJ25" s="39"/>
      <c r="AK25" s="40"/>
      <c r="AL25" s="40"/>
    </row>
    <row r="26" spans="2:36" ht="12.75">
      <c r="B26" s="5" t="s">
        <v>17</v>
      </c>
      <c r="D26" s="7">
        <v>17150</v>
      </c>
      <c r="E26" s="7">
        <v>21229</v>
      </c>
      <c r="F26" s="7">
        <v>23109</v>
      </c>
      <c r="G26" s="7">
        <v>27469</v>
      </c>
      <c r="H26" s="7">
        <v>36951</v>
      </c>
      <c r="I26" s="7">
        <v>42715</v>
      </c>
      <c r="J26" s="7">
        <v>48432</v>
      </c>
      <c r="K26" s="7">
        <v>57258</v>
      </c>
      <c r="L26" s="7">
        <v>69955</v>
      </c>
      <c r="M26" s="7">
        <v>82988</v>
      </c>
      <c r="N26" s="7">
        <v>97450</v>
      </c>
      <c r="O26" s="7">
        <v>104348</v>
      </c>
      <c r="P26" s="7">
        <v>116745</v>
      </c>
      <c r="Q26" s="7">
        <v>122809</v>
      </c>
      <c r="R26" s="7">
        <v>136047</v>
      </c>
      <c r="S26" s="7">
        <v>151508</v>
      </c>
      <c r="T26" s="7">
        <v>163693</v>
      </c>
      <c r="U26" s="7">
        <v>167780</v>
      </c>
      <c r="V26" s="7">
        <v>168876</v>
      </c>
      <c r="W26" s="7">
        <v>180356</v>
      </c>
      <c r="X26" s="7">
        <v>194081</v>
      </c>
      <c r="Y26" s="7">
        <v>210002</v>
      </c>
      <c r="Z26" s="7">
        <v>214475</v>
      </c>
      <c r="AA26" s="7">
        <v>232457</v>
      </c>
      <c r="AB26" s="7">
        <v>252956</v>
      </c>
      <c r="AC26" s="7">
        <v>276547</v>
      </c>
      <c r="AD26" s="7"/>
      <c r="AE26" s="7"/>
      <c r="AF26" s="7"/>
      <c r="AG26" s="7"/>
      <c r="AH26" s="7"/>
      <c r="AI26" s="7"/>
      <c r="AJ26" s="7"/>
    </row>
    <row r="27" spans="2:38" s="58" customFormat="1" ht="12.75">
      <c r="B27" s="58" t="s">
        <v>19</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60"/>
      <c r="AL27" s="60"/>
    </row>
    <row r="28" spans="2:36" ht="12.75">
      <c r="B28" s="5" t="s">
        <v>18</v>
      </c>
      <c r="D28" s="7">
        <f>D24-D25-D26-D27</f>
        <v>413530.3506404726</v>
      </c>
      <c r="E28" s="7">
        <f aca="true" t="shared" si="6" ref="E28:AC28">E24-E25-E26-E27</f>
        <v>471862.4298785509</v>
      </c>
      <c r="F28" s="7">
        <f t="shared" si="6"/>
        <v>508298.0170081924</v>
      </c>
      <c r="G28" s="7">
        <f t="shared" si="6"/>
        <v>568074.4598291033</v>
      </c>
      <c r="H28" s="7">
        <f t="shared" si="6"/>
        <v>587772.6590075</v>
      </c>
      <c r="I28" s="7">
        <f t="shared" si="6"/>
        <v>610246.2156757597</v>
      </c>
      <c r="J28" s="7">
        <f t="shared" si="6"/>
        <v>642690.8411730817</v>
      </c>
      <c r="K28" s="7">
        <f t="shared" si="6"/>
        <v>718573.5379744458</v>
      </c>
      <c r="L28" s="7">
        <f t="shared" si="6"/>
        <v>809124.2019087916</v>
      </c>
      <c r="M28" s="7">
        <f t="shared" si="6"/>
        <v>940671.1076653883</v>
      </c>
      <c r="N28" s="7">
        <f t="shared" si="6"/>
        <v>1129257.6815718291</v>
      </c>
      <c r="O28" s="7">
        <f t="shared" si="6"/>
        <v>1264482.161016435</v>
      </c>
      <c r="P28" s="7">
        <f t="shared" si="6"/>
        <v>1423364.9937198032</v>
      </c>
      <c r="Q28" s="7">
        <f t="shared" si="6"/>
        <v>1596117</v>
      </c>
      <c r="R28" s="7">
        <f t="shared" si="6"/>
        <v>1809230</v>
      </c>
      <c r="S28" s="7">
        <f t="shared" si="6"/>
        <v>2056613</v>
      </c>
      <c r="T28" s="7">
        <f t="shared" si="6"/>
        <v>2293896</v>
      </c>
      <c r="U28" s="7">
        <f t="shared" si="6"/>
        <v>2392391</v>
      </c>
      <c r="V28" s="7">
        <f t="shared" si="6"/>
        <v>2307799</v>
      </c>
      <c r="W28" s="7">
        <f t="shared" si="6"/>
        <v>2385861</v>
      </c>
      <c r="X28" s="7">
        <f t="shared" si="6"/>
        <v>2538718</v>
      </c>
      <c r="Y28" s="7">
        <f t="shared" si="6"/>
        <v>2698149</v>
      </c>
      <c r="Z28" s="7">
        <f t="shared" si="6"/>
        <v>2870776</v>
      </c>
      <c r="AA28" s="7">
        <f t="shared" si="6"/>
        <v>3116891</v>
      </c>
      <c r="AB28" s="7">
        <f t="shared" si="6"/>
        <v>3417452</v>
      </c>
      <c r="AC28" s="7">
        <f t="shared" si="6"/>
        <v>3730713</v>
      </c>
      <c r="AD28" s="7"/>
      <c r="AE28" s="7"/>
      <c r="AF28" s="7"/>
      <c r="AG28" s="7"/>
      <c r="AH28" s="7"/>
      <c r="AI28" s="7"/>
      <c r="AJ28" s="7"/>
    </row>
    <row r="29" spans="1:36" ht="12.75">
      <c r="A29" s="5" t="s">
        <v>12</v>
      </c>
      <c r="D29" s="7">
        <f>SUM(D30:D33)</f>
        <v>100144</v>
      </c>
      <c r="E29" s="7">
        <f aca="true" t="shared" si="7" ref="E29:AC29">SUM(E30:E33)</f>
        <v>105136</v>
      </c>
      <c r="F29" s="7">
        <f t="shared" si="7"/>
        <v>125675</v>
      </c>
      <c r="G29" s="7">
        <f t="shared" si="7"/>
        <v>130354</v>
      </c>
      <c r="H29" s="7">
        <f t="shared" si="7"/>
        <v>139977</v>
      </c>
      <c r="I29" s="7">
        <f t="shared" si="7"/>
        <v>151539</v>
      </c>
      <c r="J29" s="7">
        <f t="shared" si="7"/>
        <v>172879</v>
      </c>
      <c r="K29" s="7">
        <f t="shared" si="7"/>
        <v>240973</v>
      </c>
      <c r="L29" s="7">
        <f t="shared" si="7"/>
        <v>366101</v>
      </c>
      <c r="M29" s="7">
        <f t="shared" si="7"/>
        <v>475883</v>
      </c>
      <c r="N29" s="7">
        <f t="shared" si="7"/>
        <v>530118</v>
      </c>
      <c r="O29" s="7">
        <f t="shared" si="7"/>
        <v>634535</v>
      </c>
      <c r="P29" s="7">
        <f t="shared" si="7"/>
        <v>673498</v>
      </c>
      <c r="Q29" s="7">
        <f t="shared" si="7"/>
        <v>758393</v>
      </c>
      <c r="R29" s="7">
        <f t="shared" si="7"/>
        <v>894606</v>
      </c>
      <c r="S29" s="7">
        <f t="shared" si="7"/>
        <v>1022779</v>
      </c>
      <c r="T29" s="7">
        <f t="shared" si="7"/>
        <v>1026418</v>
      </c>
      <c r="U29" s="7">
        <f t="shared" si="7"/>
        <v>933321</v>
      </c>
      <c r="V29" s="7">
        <f t="shared" si="7"/>
        <v>790930</v>
      </c>
      <c r="W29" s="7">
        <f t="shared" si="7"/>
        <v>693794</v>
      </c>
      <c r="X29" s="7">
        <f t="shared" si="7"/>
        <v>819735</v>
      </c>
      <c r="Y29" s="7">
        <f t="shared" si="7"/>
        <v>791548</v>
      </c>
      <c r="Z29" s="7">
        <f t="shared" si="7"/>
        <v>873263</v>
      </c>
      <c r="AA29" s="7">
        <f t="shared" si="7"/>
        <v>999434</v>
      </c>
      <c r="AB29" s="7">
        <f t="shared" si="7"/>
        <v>1151643</v>
      </c>
      <c r="AC29" s="7">
        <f t="shared" si="7"/>
        <v>1220331</v>
      </c>
      <c r="AD29" s="7"/>
      <c r="AE29" s="7"/>
      <c r="AF29" s="7"/>
      <c r="AG29" s="7"/>
      <c r="AH29" s="7"/>
      <c r="AI29" s="7"/>
      <c r="AJ29" s="7"/>
    </row>
    <row r="30" spans="2:36" ht="12.75">
      <c r="B30" s="5" t="s">
        <v>9</v>
      </c>
      <c r="D30" s="7">
        <v>75256</v>
      </c>
      <c r="E30" s="7">
        <v>79235</v>
      </c>
      <c r="F30" s="7">
        <v>113011</v>
      </c>
      <c r="G30" s="7">
        <v>96102</v>
      </c>
      <c r="H30" s="7">
        <v>105974</v>
      </c>
      <c r="I30" s="7">
        <v>124809</v>
      </c>
      <c r="J30" s="7">
        <v>134729</v>
      </c>
      <c r="K30" s="7">
        <v>161224</v>
      </c>
      <c r="L30" s="7">
        <v>211138</v>
      </c>
      <c r="M30" s="7">
        <v>267435</v>
      </c>
      <c r="N30" s="7">
        <v>213168</v>
      </c>
      <c r="O30" s="7">
        <v>255434</v>
      </c>
      <c r="P30" s="7">
        <v>267160</v>
      </c>
      <c r="Q30" s="7">
        <v>279743</v>
      </c>
      <c r="R30" s="7">
        <v>256008</v>
      </c>
      <c r="S30" s="7">
        <v>318094</v>
      </c>
      <c r="T30" s="7">
        <v>277950</v>
      </c>
      <c r="U30" s="7">
        <v>296993</v>
      </c>
      <c r="V30" s="7">
        <v>470295</v>
      </c>
      <c r="W30" s="7">
        <v>420265</v>
      </c>
      <c r="X30" s="7">
        <v>367833</v>
      </c>
      <c r="Y30" s="7">
        <v>274737</v>
      </c>
      <c r="Z30" s="7">
        <v>214526</v>
      </c>
      <c r="AA30" s="7">
        <v>249995</v>
      </c>
      <c r="AB30" s="7">
        <v>323352</v>
      </c>
      <c r="AC30" s="7">
        <v>349641</v>
      </c>
      <c r="AD30" s="7"/>
      <c r="AE30" s="7"/>
      <c r="AF30" s="7"/>
      <c r="AG30" s="7"/>
      <c r="AH30" s="7"/>
      <c r="AI30" s="7"/>
      <c r="AJ30" s="7"/>
    </row>
    <row r="31" spans="2:36" ht="12.75">
      <c r="B31" s="5" t="s">
        <v>13</v>
      </c>
      <c r="D31" s="7">
        <v>13456</v>
      </c>
      <c r="E31" s="7">
        <v>14724</v>
      </c>
      <c r="F31" s="7">
        <v>13317</v>
      </c>
      <c r="G31" s="7">
        <v>16793</v>
      </c>
      <c r="H31" s="7">
        <v>16717</v>
      </c>
      <c r="I31" s="7">
        <v>15595</v>
      </c>
      <c r="J31" s="7">
        <v>17980</v>
      </c>
      <c r="K31" s="7">
        <v>31815</v>
      </c>
      <c r="L31" s="7">
        <v>44262</v>
      </c>
      <c r="M31" s="7">
        <v>61870</v>
      </c>
      <c r="N31" s="7">
        <v>92357</v>
      </c>
      <c r="O31" s="7">
        <v>102025</v>
      </c>
      <c r="P31" s="7">
        <v>138503</v>
      </c>
      <c r="Q31" s="7">
        <v>170026</v>
      </c>
      <c r="R31" s="7">
        <v>247068</v>
      </c>
      <c r="S31" s="7">
        <v>257653</v>
      </c>
      <c r="T31" s="7">
        <v>252262</v>
      </c>
      <c r="U31" s="7">
        <v>137820</v>
      </c>
      <c r="V31" s="7">
        <v>111318</v>
      </c>
      <c r="W31" s="7">
        <v>90577</v>
      </c>
      <c r="X31" s="7">
        <v>250395</v>
      </c>
      <c r="Y31" s="7">
        <v>259950</v>
      </c>
      <c r="Z31" s="7">
        <v>270498</v>
      </c>
      <c r="AA31" s="7">
        <v>293883</v>
      </c>
      <c r="AB31" s="7">
        <v>354801</v>
      </c>
      <c r="AC31" s="7">
        <v>370704</v>
      </c>
      <c r="AD31" s="7"/>
      <c r="AE31" s="7"/>
      <c r="AF31" s="7"/>
      <c r="AG31" s="7"/>
      <c r="AH31" s="7"/>
      <c r="AI31" s="7"/>
      <c r="AJ31" s="7"/>
    </row>
    <row r="32" spans="2:36" ht="12.75">
      <c r="B32" s="5" t="s">
        <v>15</v>
      </c>
      <c r="D32" s="7">
        <v>10531</v>
      </c>
      <c r="E32" s="7">
        <v>9174</v>
      </c>
      <c r="F32" s="7">
        <v>-3384</v>
      </c>
      <c r="G32" s="7">
        <v>10066</v>
      </c>
      <c r="H32" s="7">
        <v>5703</v>
      </c>
      <c r="I32" s="7">
        <v>-3320</v>
      </c>
      <c r="J32" s="7">
        <v>4750</v>
      </c>
      <c r="K32" s="7">
        <v>29404</v>
      </c>
      <c r="L32" s="7">
        <v>85373</v>
      </c>
      <c r="M32" s="7">
        <v>112848</v>
      </c>
      <c r="N32" s="7">
        <v>182678</v>
      </c>
      <c r="O32" s="7">
        <v>234145</v>
      </c>
      <c r="P32" s="7">
        <v>222291</v>
      </c>
      <c r="Q32" s="7">
        <v>255246</v>
      </c>
      <c r="R32" s="7">
        <v>329338</v>
      </c>
      <c r="S32" s="7">
        <v>378648</v>
      </c>
      <c r="T32" s="7">
        <v>431404</v>
      </c>
      <c r="U32" s="7">
        <v>410823</v>
      </c>
      <c r="V32" s="7">
        <v>229721</v>
      </c>
      <c r="W32" s="7">
        <v>139793</v>
      </c>
      <c r="X32" s="7">
        <v>140300</v>
      </c>
      <c r="Y32" s="7">
        <v>154157</v>
      </c>
      <c r="Z32" s="7">
        <v>220053</v>
      </c>
      <c r="AA32" s="7">
        <v>314155</v>
      </c>
      <c r="AB32" s="7">
        <v>327707</v>
      </c>
      <c r="AC32" s="7">
        <v>377493</v>
      </c>
      <c r="AD32" s="7"/>
      <c r="AE32" s="7"/>
      <c r="AF32" s="7"/>
      <c r="AG32" s="7"/>
      <c r="AH32" s="7"/>
      <c r="AI32" s="7"/>
      <c r="AJ32" s="7"/>
    </row>
    <row r="33" spans="2:36" ht="12.75">
      <c r="B33" s="5" t="s">
        <v>14</v>
      </c>
      <c r="D33" s="7">
        <v>901</v>
      </c>
      <c r="E33" s="7">
        <v>2003</v>
      </c>
      <c r="F33" s="7">
        <v>2731</v>
      </c>
      <c r="G33" s="7">
        <v>7393</v>
      </c>
      <c r="H33" s="7">
        <v>11583</v>
      </c>
      <c r="I33" s="7">
        <v>14455</v>
      </c>
      <c r="J33" s="7">
        <v>15420</v>
      </c>
      <c r="K33" s="7">
        <v>18530</v>
      </c>
      <c r="L33" s="7">
        <v>25328</v>
      </c>
      <c r="M33" s="7">
        <v>33730</v>
      </c>
      <c r="N33" s="7">
        <v>41915</v>
      </c>
      <c r="O33" s="7">
        <v>42931</v>
      </c>
      <c r="P33" s="7">
        <v>45544</v>
      </c>
      <c r="Q33" s="7">
        <v>53378</v>
      </c>
      <c r="R33" s="7">
        <v>62192</v>
      </c>
      <c r="S33" s="7">
        <v>68384</v>
      </c>
      <c r="T33" s="7">
        <v>64802</v>
      </c>
      <c r="U33" s="7">
        <v>87685</v>
      </c>
      <c r="V33" s="7">
        <v>-20404</v>
      </c>
      <c r="W33" s="7">
        <v>43159</v>
      </c>
      <c r="X33" s="7">
        <v>61207</v>
      </c>
      <c r="Y33" s="7">
        <v>102704</v>
      </c>
      <c r="Z33" s="7">
        <v>168186</v>
      </c>
      <c r="AA33" s="7">
        <v>141401</v>
      </c>
      <c r="AB33" s="7">
        <v>145783</v>
      </c>
      <c r="AC33" s="7">
        <v>122493</v>
      </c>
      <c r="AD33" s="7"/>
      <c r="AE33" s="7"/>
      <c r="AF33" s="7"/>
      <c r="AG33" s="7"/>
      <c r="AH33" s="7"/>
      <c r="AI33" s="7"/>
      <c r="AJ33" s="7"/>
    </row>
    <row r="34" spans="1:38" s="8" customFormat="1" ht="12.75">
      <c r="A34" s="8" t="s">
        <v>20</v>
      </c>
      <c r="D34" s="39">
        <v>81672</v>
      </c>
      <c r="E34" s="39">
        <v>88722</v>
      </c>
      <c r="F34" s="39">
        <v>93429</v>
      </c>
      <c r="G34" s="39">
        <v>114158</v>
      </c>
      <c r="H34" s="39">
        <v>119100</v>
      </c>
      <c r="I34" s="39">
        <v>120749</v>
      </c>
      <c r="J34" s="39">
        <v>133129</v>
      </c>
      <c r="K34" s="39">
        <v>159561</v>
      </c>
      <c r="L34" s="39">
        <v>208261</v>
      </c>
      <c r="M34" s="39">
        <v>254206</v>
      </c>
      <c r="N34" s="39">
        <v>312716</v>
      </c>
      <c r="O34" s="39">
        <v>339895</v>
      </c>
      <c r="P34" s="39">
        <v>353433</v>
      </c>
      <c r="Q34" s="39">
        <v>399152</v>
      </c>
      <c r="R34" s="39">
        <v>455058</v>
      </c>
      <c r="S34" s="39">
        <v>515122</v>
      </c>
      <c r="T34" s="39">
        <v>573428</v>
      </c>
      <c r="U34" s="39">
        <v>551105</v>
      </c>
      <c r="V34" s="39">
        <v>489680</v>
      </c>
      <c r="W34" s="39">
        <v>489619</v>
      </c>
      <c r="X34" s="39">
        <v>505778</v>
      </c>
      <c r="Y34" s="39">
        <v>537994</v>
      </c>
      <c r="Z34" s="39">
        <v>614613</v>
      </c>
      <c r="AA34" s="39">
        <v>714187</v>
      </c>
      <c r="AB34" s="39">
        <v>777210</v>
      </c>
      <c r="AC34" s="39">
        <v>858221</v>
      </c>
      <c r="AD34" s="39"/>
      <c r="AE34" s="39"/>
      <c r="AF34" s="39"/>
      <c r="AG34" s="39"/>
      <c r="AH34" s="39"/>
      <c r="AI34" s="39"/>
      <c r="AJ34" s="39"/>
      <c r="AK34" s="40"/>
      <c r="AL34" s="40"/>
    </row>
    <row r="35" spans="1:36" ht="12.75">
      <c r="A35" s="5" t="s">
        <v>21</v>
      </c>
      <c r="D35" s="7">
        <v>5439</v>
      </c>
      <c r="E35" s="7">
        <v>3997</v>
      </c>
      <c r="F35" s="7">
        <v>6091</v>
      </c>
      <c r="G35" s="7">
        <v>9656</v>
      </c>
      <c r="H35" s="7">
        <v>3381</v>
      </c>
      <c r="I35" s="7">
        <v>6784</v>
      </c>
      <c r="J35" s="7">
        <v>6100</v>
      </c>
      <c r="K35" s="7">
        <v>9892</v>
      </c>
      <c r="L35" s="7">
        <v>5419</v>
      </c>
      <c r="M35" s="7">
        <v>18096</v>
      </c>
      <c r="N35" s="7">
        <v>20432</v>
      </c>
      <c r="O35" s="7">
        <v>15157</v>
      </c>
      <c r="P35" s="7">
        <v>13868</v>
      </c>
      <c r="Q35" s="7">
        <v>18491</v>
      </c>
      <c r="R35" s="7">
        <v>18015</v>
      </c>
      <c r="S35" s="7">
        <v>16301</v>
      </c>
      <c r="T35" s="7">
        <v>12252</v>
      </c>
      <c r="U35" s="7">
        <v>10407</v>
      </c>
      <c r="V35" s="7">
        <v>13473</v>
      </c>
      <c r="W35" s="7">
        <v>17678</v>
      </c>
      <c r="X35" s="7">
        <v>23466</v>
      </c>
      <c r="Y35" s="7">
        <v>25176</v>
      </c>
      <c r="Z35" s="7">
        <v>27057</v>
      </c>
      <c r="AA35" s="7">
        <v>38906</v>
      </c>
      <c r="AB35" s="7">
        <v>77428</v>
      </c>
      <c r="AC35" s="7">
        <v>89894</v>
      </c>
      <c r="AD35" s="7"/>
      <c r="AE35" s="7"/>
      <c r="AF35" s="7"/>
      <c r="AG35" s="7"/>
      <c r="AH35" s="7"/>
      <c r="AI35" s="7"/>
      <c r="AJ35" s="7"/>
    </row>
    <row r="36" spans="1:36" ht="12.75">
      <c r="A36" s="5" t="s">
        <v>31</v>
      </c>
      <c r="D36" s="7">
        <v>3203</v>
      </c>
      <c r="E36" s="7">
        <v>3723</v>
      </c>
      <c r="F36" s="7">
        <v>3603</v>
      </c>
      <c r="G36" s="7">
        <v>3127</v>
      </c>
      <c r="H36" s="7">
        <v>3530</v>
      </c>
      <c r="I36" s="7">
        <v>4613</v>
      </c>
      <c r="J36" s="7">
        <v>4609</v>
      </c>
      <c r="K36" s="7">
        <v>5668</v>
      </c>
      <c r="L36" s="7">
        <v>5027</v>
      </c>
      <c r="M36" s="7">
        <v>5843</v>
      </c>
      <c r="N36" s="7">
        <v>4659</v>
      </c>
      <c r="O36" s="7">
        <v>4382</v>
      </c>
      <c r="P36" s="7">
        <v>3604</v>
      </c>
      <c r="Q36" s="7">
        <v>3315</v>
      </c>
      <c r="R36" s="7">
        <v>3248</v>
      </c>
      <c r="S36" s="7">
        <v>3187</v>
      </c>
      <c r="T36" s="7">
        <v>2124</v>
      </c>
      <c r="U36" s="7">
        <v>2949</v>
      </c>
      <c r="V36" s="7">
        <v>4666</v>
      </c>
      <c r="W36" s="7">
        <v>3336</v>
      </c>
      <c r="X36" s="7">
        <v>2593</v>
      </c>
      <c r="Y36" s="7">
        <v>2618</v>
      </c>
      <c r="Z36" s="7">
        <v>2165</v>
      </c>
      <c r="AA36" s="7">
        <v>4537</v>
      </c>
      <c r="AB36" s="7">
        <v>3445</v>
      </c>
      <c r="AC36" s="7">
        <v>4958</v>
      </c>
      <c r="AD36" s="7"/>
      <c r="AE36" s="7"/>
      <c r="AF36" s="7"/>
      <c r="AG36" s="7"/>
      <c r="AH36" s="7"/>
      <c r="AI36" s="7"/>
      <c r="AJ36" s="7"/>
    </row>
    <row r="37" spans="1:36" ht="12.75">
      <c r="A37" s="5" t="s">
        <v>32</v>
      </c>
      <c r="D37" s="7">
        <v>1530</v>
      </c>
      <c r="E37" s="7">
        <v>1100</v>
      </c>
      <c r="F37" s="7">
        <v>1723</v>
      </c>
      <c r="G37" s="7">
        <v>3518</v>
      </c>
      <c r="H37" s="7">
        <v>1408</v>
      </c>
      <c r="I37" s="7">
        <v>1274</v>
      </c>
      <c r="J37" s="7">
        <v>1674</v>
      </c>
      <c r="K37" s="7">
        <v>2581</v>
      </c>
      <c r="L37" s="7">
        <v>1179</v>
      </c>
      <c r="M37" s="7">
        <v>1202</v>
      </c>
      <c r="N37" s="7">
        <v>652</v>
      </c>
      <c r="O37" s="7">
        <v>4156</v>
      </c>
      <c r="P37" s="7">
        <v>15337</v>
      </c>
      <c r="Q37" s="7">
        <v>18143</v>
      </c>
      <c r="R37" s="7">
        <v>26873</v>
      </c>
      <c r="S37" s="7">
        <v>11044</v>
      </c>
      <c r="T37" s="7">
        <v>18479</v>
      </c>
      <c r="U37" s="7">
        <v>15615</v>
      </c>
      <c r="V37" s="7">
        <v>16012</v>
      </c>
      <c r="W37" s="7">
        <v>11831</v>
      </c>
      <c r="X37" s="7">
        <v>20325</v>
      </c>
      <c r="Y37" s="7">
        <v>22081</v>
      </c>
      <c r="Z37" s="7">
        <v>23878</v>
      </c>
      <c r="AA37" s="7">
        <v>34377</v>
      </c>
      <c r="AB37" s="7">
        <v>82561</v>
      </c>
      <c r="AC37" s="7">
        <v>115960</v>
      </c>
      <c r="AD37" s="7"/>
      <c r="AE37" s="7"/>
      <c r="AF37" s="7"/>
      <c r="AG37" s="7"/>
      <c r="AH37" s="7"/>
      <c r="AI37" s="7"/>
      <c r="AJ37" s="7"/>
    </row>
    <row r="38" spans="1:38" s="1" customFormat="1" ht="12.75">
      <c r="A38" s="44" t="s">
        <v>22</v>
      </c>
      <c r="B38" s="44"/>
      <c r="C38" s="44"/>
      <c r="D38" s="2">
        <f aca="true" t="shared" si="8" ref="D38:AC38">D20+D24+D29-D34+D35-D36-D37</f>
        <v>534196</v>
      </c>
      <c r="E38" s="2">
        <f t="shared" si="8"/>
        <v>609012</v>
      </c>
      <c r="F38" s="2">
        <f t="shared" si="8"/>
        <v>678169</v>
      </c>
      <c r="G38" s="2">
        <f t="shared" si="8"/>
        <v>737344</v>
      </c>
      <c r="H38" s="2">
        <f t="shared" si="8"/>
        <v>778357</v>
      </c>
      <c r="I38" s="2">
        <f t="shared" si="8"/>
        <v>831975</v>
      </c>
      <c r="J38" s="2">
        <f t="shared" si="8"/>
        <v>879915</v>
      </c>
      <c r="K38" s="2">
        <f t="shared" si="8"/>
        <v>1011343</v>
      </c>
      <c r="L38" s="2">
        <f t="shared" si="8"/>
        <v>1198771</v>
      </c>
      <c r="M38" s="2">
        <f t="shared" si="8"/>
        <v>1440089</v>
      </c>
      <c r="N38" s="2">
        <f t="shared" si="8"/>
        <v>1672858</v>
      </c>
      <c r="O38" s="2">
        <f t="shared" si="8"/>
        <v>1910448</v>
      </c>
      <c r="P38" s="2">
        <f t="shared" si="8"/>
        <v>2145692</v>
      </c>
      <c r="Q38" s="2">
        <f t="shared" si="8"/>
        <v>2402775</v>
      </c>
      <c r="R38" s="2">
        <f t="shared" si="8"/>
        <v>2740555</v>
      </c>
      <c r="S38" s="2">
        <f t="shared" si="8"/>
        <v>3149869</v>
      </c>
      <c r="T38" s="2">
        <f t="shared" si="8"/>
        <v>3393983</v>
      </c>
      <c r="U38" s="2">
        <f t="shared" si="8"/>
        <v>3437720</v>
      </c>
      <c r="V38" s="2">
        <f t="shared" si="8"/>
        <v>3311048</v>
      </c>
      <c r="W38" s="2">
        <f t="shared" si="8"/>
        <v>3334840</v>
      </c>
      <c r="X38" s="2">
        <f t="shared" si="8"/>
        <v>3635237</v>
      </c>
      <c r="Y38" s="2">
        <f t="shared" si="8"/>
        <v>3776160</v>
      </c>
      <c r="Z38" s="2">
        <f t="shared" si="8"/>
        <v>3983534</v>
      </c>
      <c r="AA38" s="2">
        <f t="shared" si="8"/>
        <v>4306843</v>
      </c>
      <c r="AB38" s="2">
        <f t="shared" si="8"/>
        <v>4795429</v>
      </c>
      <c r="AC38" s="2">
        <f t="shared" si="8"/>
        <v>5222008</v>
      </c>
      <c r="AD38" s="2"/>
      <c r="AE38" s="2"/>
      <c r="AF38" s="2"/>
      <c r="AG38" s="2"/>
      <c r="AH38" s="2"/>
      <c r="AI38" s="2"/>
      <c r="AJ38" s="2"/>
      <c r="AK38" s="24"/>
      <c r="AL38" s="24"/>
    </row>
    <row r="39" spans="4:36" ht="12.75">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0" ht="12.75">
      <c r="A40" s="8" t="s">
        <v>88</v>
      </c>
    </row>
    <row r="42" ht="12.75">
      <c r="A42" s="5" t="s">
        <v>112</v>
      </c>
    </row>
  </sheetData>
  <mergeCells count="4">
    <mergeCell ref="A3:C3"/>
    <mergeCell ref="A17:C17"/>
    <mergeCell ref="A19:C19"/>
    <mergeCell ref="A38:C38"/>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L46"/>
  <sheetViews>
    <sheetView workbookViewId="0" topLeftCell="A1">
      <selection activeCell="C25" sqref="C25"/>
    </sheetView>
  </sheetViews>
  <sheetFormatPr defaultColWidth="9.140625" defaultRowHeight="12.75"/>
  <cols>
    <col min="1" max="1" width="25.57421875" style="0" customWidth="1"/>
    <col min="2" max="12" width="12.140625" style="0" customWidth="1"/>
  </cols>
  <sheetData>
    <row r="1" spans="1:3" ht="12.75">
      <c r="A1" s="1" t="s">
        <v>107</v>
      </c>
      <c r="B1" s="38"/>
      <c r="C1" s="38"/>
    </row>
    <row r="2" spans="1:12" ht="12.75">
      <c r="A2" s="1"/>
      <c r="B2" s="38"/>
      <c r="C2" s="38"/>
      <c r="D2" s="38"/>
      <c r="J2" s="47" t="s">
        <v>111</v>
      </c>
      <c r="K2" s="47"/>
      <c r="L2" s="47"/>
    </row>
    <row r="3" spans="1:4" ht="12.75">
      <c r="A3" s="1" t="s">
        <v>108</v>
      </c>
      <c r="B3" s="38"/>
      <c r="C3" s="38"/>
      <c r="D3" s="38"/>
    </row>
    <row r="4" spans="2:12" s="13" customFormat="1" ht="12.75">
      <c r="B4" s="13">
        <v>1981</v>
      </c>
      <c r="C4" s="13">
        <v>1986</v>
      </c>
      <c r="D4" s="13">
        <v>1988</v>
      </c>
      <c r="E4" s="13">
        <v>1990</v>
      </c>
      <c r="F4" s="13">
        <v>1992</v>
      </c>
      <c r="G4" s="13">
        <v>1994</v>
      </c>
      <c r="H4" s="13">
        <v>1996</v>
      </c>
      <c r="I4" s="13">
        <v>1998</v>
      </c>
      <c r="J4" s="13">
        <v>2000</v>
      </c>
      <c r="K4" s="13">
        <v>2002</v>
      </c>
      <c r="L4" s="13">
        <v>2004</v>
      </c>
    </row>
    <row r="6" spans="1:12" s="13" customFormat="1" ht="12.75">
      <c r="A6" s="13" t="s">
        <v>90</v>
      </c>
      <c r="B6" s="43">
        <f>SUM(B7:B14)</f>
        <v>65962499</v>
      </c>
      <c r="C6" s="43">
        <f aca="true" t="shared" si="0" ref="C6:L6">SUM(C7:C14)</f>
        <v>100030730</v>
      </c>
      <c r="D6" s="43">
        <f t="shared" si="0"/>
        <v>158620352</v>
      </c>
      <c r="E6" s="43">
        <f t="shared" si="0"/>
        <v>238353128</v>
      </c>
      <c r="F6" s="43">
        <f t="shared" si="0"/>
        <v>265964454</v>
      </c>
      <c r="G6" s="43">
        <f t="shared" si="0"/>
        <v>342221500</v>
      </c>
      <c r="H6" s="43">
        <f t="shared" si="0"/>
        <v>438837679</v>
      </c>
      <c r="I6" s="43">
        <f t="shared" si="0"/>
        <v>379135160</v>
      </c>
      <c r="J6" s="43">
        <f t="shared" si="0"/>
        <v>385011.5</v>
      </c>
      <c r="K6" s="43">
        <f t="shared" si="0"/>
        <v>440372.5</v>
      </c>
      <c r="L6" s="43">
        <f t="shared" si="0"/>
        <v>537626.5</v>
      </c>
    </row>
    <row r="7" spans="1:12" ht="12.75">
      <c r="A7" t="s">
        <v>91</v>
      </c>
      <c r="B7" s="36">
        <v>21103478</v>
      </c>
      <c r="C7" s="36">
        <v>28312414</v>
      </c>
      <c r="D7" s="36">
        <v>47105487</v>
      </c>
      <c r="E7" s="36">
        <v>83851175</v>
      </c>
      <c r="F7" s="36">
        <v>35562311</v>
      </c>
      <c r="G7" s="36">
        <v>774687</v>
      </c>
      <c r="H7" s="36">
        <v>383629</v>
      </c>
      <c r="I7" s="36">
        <v>447313</v>
      </c>
      <c r="J7" s="36">
        <v>154.3</v>
      </c>
      <c r="K7" s="36">
        <v>114.3</v>
      </c>
      <c r="L7" s="36">
        <v>85.3</v>
      </c>
    </row>
    <row r="8" spans="1:12" ht="12.75">
      <c r="A8" t="s">
        <v>92</v>
      </c>
      <c r="B8" s="36">
        <f>3591729+1574534</f>
        <v>5166263</v>
      </c>
      <c r="C8" s="36">
        <f>5966647+2322096</f>
        <v>8288743</v>
      </c>
      <c r="D8" s="36">
        <f>7080375+3292368</f>
        <v>10372743</v>
      </c>
      <c r="E8" s="36">
        <f>9465722+6483210</f>
        <v>15948932</v>
      </c>
      <c r="F8" s="36">
        <f>9800372+7692515</f>
        <v>17492887</v>
      </c>
      <c r="G8" s="36">
        <f>14716859+12089784</f>
        <v>26806643</v>
      </c>
      <c r="H8" s="36">
        <f>18153309+16959043</f>
        <v>35112352</v>
      </c>
      <c r="I8" s="36">
        <f>16536434+22841777</f>
        <v>39378211</v>
      </c>
      <c r="J8" s="36">
        <f>5341.6+26088</f>
        <v>31429.6</v>
      </c>
      <c r="K8" s="36">
        <f>16410+31373.3</f>
        <v>47783.3</v>
      </c>
      <c r="L8" s="36">
        <f>18144.3+42452.4</f>
        <v>60596.7</v>
      </c>
    </row>
    <row r="9" spans="1:12" ht="12.75">
      <c r="A9" t="s">
        <v>93</v>
      </c>
      <c r="B9" s="36">
        <v>6201674</v>
      </c>
      <c r="C9" s="36">
        <v>9575493</v>
      </c>
      <c r="D9" s="36">
        <v>10404260</v>
      </c>
      <c r="E9" s="36">
        <v>13333099</v>
      </c>
      <c r="F9" s="36">
        <v>14741220</v>
      </c>
      <c r="G9" s="36">
        <v>18285952</v>
      </c>
      <c r="H9" s="36">
        <v>22449928</v>
      </c>
      <c r="I9" s="36">
        <v>25487650</v>
      </c>
      <c r="J9" s="36">
        <v>23139.8</v>
      </c>
      <c r="K9" s="36">
        <v>24877</v>
      </c>
      <c r="L9" s="36">
        <v>27130.3</v>
      </c>
    </row>
    <row r="10" spans="1:12" ht="12.75">
      <c r="A10" t="s">
        <v>94</v>
      </c>
      <c r="B10" s="36">
        <v>9789608</v>
      </c>
      <c r="C10" s="36">
        <v>16818620</v>
      </c>
      <c r="D10" s="36">
        <v>22937607</v>
      </c>
      <c r="E10" s="36">
        <v>19256411</v>
      </c>
      <c r="F10" s="36">
        <v>25337047</v>
      </c>
      <c r="G10" s="36">
        <v>32779422</v>
      </c>
      <c r="H10" s="36">
        <v>44991630</v>
      </c>
      <c r="I10" s="36">
        <v>62939232</v>
      </c>
      <c r="J10" s="36">
        <v>61298.4</v>
      </c>
      <c r="K10" s="36">
        <v>66641.5</v>
      </c>
      <c r="L10" s="36">
        <v>74580.8</v>
      </c>
    </row>
    <row r="11" spans="1:12" ht="12.75">
      <c r="A11" t="s">
        <v>106</v>
      </c>
      <c r="B11" s="36"/>
      <c r="C11" s="36"/>
      <c r="D11" s="36"/>
      <c r="E11" s="36"/>
      <c r="F11" s="36">
        <v>9626187</v>
      </c>
      <c r="G11" s="36">
        <v>25193652</v>
      </c>
      <c r="H11" s="36">
        <v>31414772</v>
      </c>
      <c r="I11" s="36">
        <v>8896210</v>
      </c>
      <c r="J11" s="36">
        <v>24126.7</v>
      </c>
      <c r="K11" s="36">
        <v>37196.5</v>
      </c>
      <c r="L11" s="36">
        <v>54488.9</v>
      </c>
    </row>
    <row r="12" spans="1:12" ht="12.75">
      <c r="A12" t="s">
        <v>95</v>
      </c>
      <c r="B12" s="36">
        <f>23022504-SUM(B8:B10)</f>
        <v>1864959</v>
      </c>
      <c r="C12" s="36">
        <f>41389210-SUM(C8:C10)</f>
        <v>6706354</v>
      </c>
      <c r="D12" s="36">
        <f>57362155-SUM(D8:D10)</f>
        <v>13647545</v>
      </c>
      <c r="E12" s="36">
        <f>67107923-SUM(E8:E10)</f>
        <v>18569481</v>
      </c>
      <c r="F12" s="36">
        <f>95555109-SUM(F8:F11)</f>
        <v>28357768</v>
      </c>
      <c r="G12" s="36">
        <f>134180890-SUM(G8:G11)</f>
        <v>31115221</v>
      </c>
      <c r="H12" s="36">
        <f>164567081-SUM(H8:H11)</f>
        <v>30598399</v>
      </c>
      <c r="I12" s="36">
        <f>152260606-SUM(I8:I11)</f>
        <v>15559303</v>
      </c>
      <c r="J12" s="36">
        <f>163060-SUM(J8:J11)</f>
        <v>23065.5</v>
      </c>
      <c r="K12" s="36">
        <f>206515-SUM(K8:K11)</f>
        <v>30016.70000000001</v>
      </c>
      <c r="L12" s="36">
        <f>290558.9-L11-L10-L9-L8-L18</f>
        <v>55748.60000000003</v>
      </c>
    </row>
    <row r="13" spans="1:12" ht="12.75">
      <c r="A13" t="s">
        <v>100</v>
      </c>
      <c r="B13" s="36">
        <v>21836517</v>
      </c>
      <c r="C13" s="36">
        <v>30329106</v>
      </c>
      <c r="D13" s="36">
        <v>54152710</v>
      </c>
      <c r="E13" s="36">
        <v>87394030</v>
      </c>
      <c r="F13" s="36">
        <v>82760452</v>
      </c>
      <c r="G13" s="36">
        <v>113954352</v>
      </c>
      <c r="H13" s="36">
        <v>126097280</v>
      </c>
      <c r="I13" s="36">
        <v>66168445</v>
      </c>
      <c r="J13" s="36">
        <v>84375.1</v>
      </c>
      <c r="K13" s="36">
        <v>95125.9</v>
      </c>
      <c r="L13" s="36">
        <v>102560.8</v>
      </c>
    </row>
    <row r="14" spans="1:12" ht="12.75">
      <c r="A14" t="s">
        <v>105</v>
      </c>
      <c r="B14" s="36"/>
      <c r="C14" s="36"/>
      <c r="D14" s="36"/>
      <c r="E14" s="36"/>
      <c r="F14" s="36">
        <v>52086582</v>
      </c>
      <c r="G14" s="36">
        <v>93311571</v>
      </c>
      <c r="H14" s="36">
        <v>147789689</v>
      </c>
      <c r="I14" s="36">
        <v>160258796</v>
      </c>
      <c r="J14" s="36">
        <v>137422.1</v>
      </c>
      <c r="K14" s="36">
        <v>138617.3</v>
      </c>
      <c r="L14" s="36">
        <v>162435.1</v>
      </c>
    </row>
    <row r="15" spans="2:12" ht="12.75">
      <c r="B15" s="36"/>
      <c r="C15" s="36"/>
      <c r="D15" s="36"/>
      <c r="E15" s="36"/>
      <c r="F15" s="36"/>
      <c r="G15" s="36"/>
      <c r="H15" s="36"/>
      <c r="I15" s="36"/>
      <c r="J15" s="36"/>
      <c r="K15" s="36"/>
      <c r="L15" s="36"/>
    </row>
    <row r="16" spans="1:12" s="13" customFormat="1" ht="12.75">
      <c r="A16" s="13" t="s">
        <v>96</v>
      </c>
      <c r="B16" s="43">
        <f>SUM(B17:B21)</f>
        <v>7951953</v>
      </c>
      <c r="C16" s="43">
        <f aca="true" t="shared" si="1" ref="C16:L16">SUM(C17:C21)</f>
        <v>9670278</v>
      </c>
      <c r="D16" s="43">
        <f t="shared" si="1"/>
        <v>10638730</v>
      </c>
      <c r="E16" s="43">
        <f t="shared" si="1"/>
        <v>12159689</v>
      </c>
      <c r="F16" s="43">
        <f t="shared" si="1"/>
        <v>22064861</v>
      </c>
      <c r="G16" s="43">
        <f t="shared" si="1"/>
        <v>32205035</v>
      </c>
      <c r="H16" s="43">
        <f t="shared" si="1"/>
        <v>45255939</v>
      </c>
      <c r="I16" s="43">
        <f t="shared" si="1"/>
        <v>46967595</v>
      </c>
      <c r="J16" s="43">
        <f t="shared" si="1"/>
        <v>31853.699999999997</v>
      </c>
      <c r="K16" s="43">
        <f t="shared" si="1"/>
        <v>33147.8</v>
      </c>
      <c r="L16" s="43">
        <f t="shared" si="1"/>
        <v>46998.7</v>
      </c>
    </row>
    <row r="17" spans="1:12" ht="12.75">
      <c r="A17" t="s">
        <v>97</v>
      </c>
      <c r="B17" s="36">
        <v>557589</v>
      </c>
      <c r="C17" s="36">
        <v>1015525</v>
      </c>
      <c r="D17" s="36">
        <v>1841849</v>
      </c>
      <c r="E17" s="36">
        <v>3694063</v>
      </c>
      <c r="F17" s="36">
        <v>3665405</v>
      </c>
      <c r="G17" s="36">
        <v>4651986</v>
      </c>
      <c r="H17" s="36">
        <v>5092145</v>
      </c>
      <c r="I17" s="36">
        <v>2895743</v>
      </c>
      <c r="J17" s="36">
        <v>3255.5</v>
      </c>
      <c r="K17" s="36">
        <v>4033.8</v>
      </c>
      <c r="L17" s="36">
        <v>6744.1</v>
      </c>
    </row>
    <row r="18" spans="1:12" ht="12.75">
      <c r="A18" t="s">
        <v>98</v>
      </c>
      <c r="B18" s="36">
        <v>3484862</v>
      </c>
      <c r="C18" s="36">
        <v>2668073</v>
      </c>
      <c r="D18" s="36">
        <v>2538283</v>
      </c>
      <c r="E18" s="36">
        <v>2853114</v>
      </c>
      <c r="F18" s="36">
        <v>3620582</v>
      </c>
      <c r="G18" s="36">
        <v>3858270</v>
      </c>
      <c r="H18" s="36">
        <v>4558089</v>
      </c>
      <c r="I18" s="36">
        <v>8740081</v>
      </c>
      <c r="J18" s="36">
        <v>10827.5</v>
      </c>
      <c r="K18" s="36">
        <v>14281.9</v>
      </c>
      <c r="L18" s="36">
        <v>18013.6</v>
      </c>
    </row>
    <row r="19" spans="1:12" ht="12.75">
      <c r="A19" t="s">
        <v>99</v>
      </c>
      <c r="B19" s="36">
        <v>782222</v>
      </c>
      <c r="C19" s="36">
        <v>5425983</v>
      </c>
      <c r="D19" s="36">
        <v>5200119</v>
      </c>
      <c r="E19" s="36">
        <v>5099956</v>
      </c>
      <c r="F19" s="36">
        <v>5419121</v>
      </c>
      <c r="G19" s="36">
        <v>2992550</v>
      </c>
      <c r="H19" s="36">
        <v>2446518</v>
      </c>
      <c r="I19" s="36">
        <v>1273949</v>
      </c>
      <c r="J19" s="36">
        <v>1104.3</v>
      </c>
      <c r="K19" s="36">
        <v>1185.3</v>
      </c>
      <c r="L19" s="36">
        <v>2145.8</v>
      </c>
    </row>
    <row r="20" spans="1:12" ht="12.75">
      <c r="A20" t="s">
        <v>101</v>
      </c>
      <c r="B20" s="36">
        <v>3127280</v>
      </c>
      <c r="C20" s="36">
        <v>560697</v>
      </c>
      <c r="D20" s="36">
        <v>1058479</v>
      </c>
      <c r="E20" s="36">
        <v>512556</v>
      </c>
      <c r="F20" s="36">
        <v>11554</v>
      </c>
      <c r="G20" s="36">
        <v>274846</v>
      </c>
      <c r="H20" s="36">
        <v>611120</v>
      </c>
      <c r="I20" s="36">
        <v>20604</v>
      </c>
      <c r="J20" s="36">
        <v>81.6</v>
      </c>
      <c r="K20" s="36">
        <v>161.4</v>
      </c>
      <c r="L20" s="36">
        <v>262.8</v>
      </c>
    </row>
    <row r="21" spans="1:12" ht="12.75">
      <c r="A21" t="s">
        <v>103</v>
      </c>
      <c r="B21" s="37" t="s">
        <v>104</v>
      </c>
      <c r="C21" s="37" t="s">
        <v>104</v>
      </c>
      <c r="D21" s="37" t="s">
        <v>104</v>
      </c>
      <c r="E21" s="37" t="s">
        <v>104</v>
      </c>
      <c r="F21" s="36">
        <v>9348199</v>
      </c>
      <c r="G21" s="36">
        <v>20427383</v>
      </c>
      <c r="H21" s="36">
        <v>32548067</v>
      </c>
      <c r="I21" s="36">
        <v>34037218</v>
      </c>
      <c r="J21" s="36">
        <v>16584.8</v>
      </c>
      <c r="K21" s="36">
        <v>13485.4</v>
      </c>
      <c r="L21" s="36">
        <v>19832.4</v>
      </c>
    </row>
    <row r="22" spans="2:12" ht="12.75">
      <c r="B22" s="37"/>
      <c r="C22" s="37"/>
      <c r="D22" s="37"/>
      <c r="E22" s="37"/>
      <c r="F22" s="36"/>
      <c r="G22" s="36"/>
      <c r="H22" s="36"/>
      <c r="I22" s="36"/>
      <c r="J22" s="36"/>
      <c r="K22" s="36"/>
      <c r="L22" s="36"/>
    </row>
    <row r="23" spans="1:12" ht="12.75">
      <c r="A23" t="s">
        <v>102</v>
      </c>
      <c r="B23" s="36">
        <f>+B16+B6</f>
        <v>73914452</v>
      </c>
      <c r="C23" s="36">
        <f>+C16+C6</f>
        <v>109701008</v>
      </c>
      <c r="D23" s="36">
        <f aca="true" t="shared" si="2" ref="D23:L23">+D16+D6</f>
        <v>169259082</v>
      </c>
      <c r="E23" s="36">
        <f t="shared" si="2"/>
        <v>250512817</v>
      </c>
      <c r="F23" s="36">
        <f t="shared" si="2"/>
        <v>288029315</v>
      </c>
      <c r="G23" s="36">
        <f t="shared" si="2"/>
        <v>374426535</v>
      </c>
      <c r="H23" s="36">
        <f t="shared" si="2"/>
        <v>484093618</v>
      </c>
      <c r="I23" s="36">
        <f>+I16+I6</f>
        <v>426102755</v>
      </c>
      <c r="J23" s="36">
        <f t="shared" si="2"/>
        <v>416865.2</v>
      </c>
      <c r="K23" s="36">
        <f t="shared" si="2"/>
        <v>473520.3</v>
      </c>
      <c r="L23" s="36">
        <f t="shared" si="2"/>
        <v>584625.2</v>
      </c>
    </row>
    <row r="24" spans="2:12" ht="12.75">
      <c r="B24" s="36"/>
      <c r="C24" s="36"/>
      <c r="D24" s="36"/>
      <c r="E24" s="36"/>
      <c r="F24" s="36"/>
      <c r="G24" s="36"/>
      <c r="H24" s="36"/>
      <c r="I24" s="36"/>
      <c r="J24" s="36"/>
      <c r="K24" s="36"/>
      <c r="L24" s="36"/>
    </row>
    <row r="26" s="13" customFormat="1" ht="12.75">
      <c r="A26" s="13" t="s">
        <v>110</v>
      </c>
    </row>
    <row r="27" spans="2:12" s="13" customFormat="1" ht="12.75">
      <c r="B27" s="13">
        <v>1981</v>
      </c>
      <c r="C27" s="13">
        <v>1986</v>
      </c>
      <c r="D27" s="13">
        <v>1988</v>
      </c>
      <c r="E27" s="13">
        <v>1990</v>
      </c>
      <c r="F27" s="13">
        <v>1992</v>
      </c>
      <c r="G27" s="13">
        <v>1994</v>
      </c>
      <c r="H27" s="13">
        <v>1996</v>
      </c>
      <c r="I27" s="13">
        <v>1998</v>
      </c>
      <c r="J27" s="13">
        <v>2000</v>
      </c>
      <c r="K27" s="13">
        <v>2002</v>
      </c>
      <c r="L27" s="13">
        <v>2004</v>
      </c>
    </row>
    <row r="29" spans="1:12" s="13" customFormat="1" ht="12.75">
      <c r="A29" s="13" t="s">
        <v>90</v>
      </c>
      <c r="B29" s="43">
        <f>B6/B$23*B$46</f>
        <v>79177.00365657856</v>
      </c>
      <c r="C29" s="43">
        <f>C6/C$23*C$46</f>
        <v>121393.51585693724</v>
      </c>
      <c r="D29" s="43">
        <f aca="true" t="shared" si="3" ref="D29:L29">D6/D$23*D$46</f>
        <v>195170.8158731004</v>
      </c>
      <c r="E29" s="43">
        <f t="shared" si="3"/>
        <v>297537.0189368315</v>
      </c>
      <c r="F29" s="43">
        <f t="shared" si="3"/>
        <v>326357.80448452616</v>
      </c>
      <c r="G29" s="43">
        <f t="shared" si="3"/>
        <v>415917.7216085927</v>
      </c>
      <c r="H29" s="43">
        <f t="shared" si="3"/>
        <v>519820.55378720566</v>
      </c>
      <c r="I29" s="43">
        <f t="shared" si="3"/>
        <v>435704.5406777527</v>
      </c>
      <c r="J29" s="43">
        <f t="shared" si="3"/>
        <v>467130.25324973156</v>
      </c>
      <c r="K29" s="43">
        <f t="shared" si="3"/>
        <v>571588.3001056132</v>
      </c>
      <c r="L29" s="43">
        <f t="shared" si="3"/>
        <v>714729.1838685708</v>
      </c>
    </row>
    <row r="30" spans="1:12" ht="12.75">
      <c r="A30" t="s">
        <v>91</v>
      </c>
      <c r="B30" s="36">
        <f>B7/B$23*B$46</f>
        <v>25331.21364568867</v>
      </c>
      <c r="C30" s="36">
        <f>C7/C$23*C$46</f>
        <v>34358.876295885995</v>
      </c>
      <c r="D30" s="36">
        <f aca="true" t="shared" si="4" ref="D30:L30">D7/D$23*D$46</f>
        <v>57959.87850215919</v>
      </c>
      <c r="E30" s="36">
        <f t="shared" si="4"/>
        <v>104671.70644326754</v>
      </c>
      <c r="F30" s="36">
        <f t="shared" si="4"/>
        <v>43637.55218340536</v>
      </c>
      <c r="G30" s="36">
        <f t="shared" si="4"/>
        <v>941.5131778681231</v>
      </c>
      <c r="H30" s="36">
        <f t="shared" si="4"/>
        <v>454.4236941623965</v>
      </c>
      <c r="I30" s="36">
        <f t="shared" si="4"/>
        <v>514.0549486473046</v>
      </c>
      <c r="J30" s="36">
        <f t="shared" si="4"/>
        <v>187.21050689767338</v>
      </c>
      <c r="K30" s="36">
        <f t="shared" si="4"/>
        <v>148.35745352416782</v>
      </c>
      <c r="L30" s="36">
        <f t="shared" si="4"/>
        <v>113.39917095602448</v>
      </c>
    </row>
    <row r="31" spans="1:12" ht="12.75">
      <c r="A31" t="s">
        <v>92</v>
      </c>
      <c r="B31" s="36">
        <f aca="true" t="shared" si="5" ref="B31:L42">B8/B$23*B$46</f>
        <v>6201.239047081077</v>
      </c>
      <c r="C31" s="36">
        <f t="shared" si="5"/>
        <v>10058.905446402096</v>
      </c>
      <c r="D31" s="36">
        <f t="shared" si="5"/>
        <v>12762.906453214724</v>
      </c>
      <c r="E31" s="36">
        <f t="shared" si="5"/>
        <v>19909.10596527283</v>
      </c>
      <c r="F31" s="36">
        <f t="shared" si="5"/>
        <v>21465.04959424356</v>
      </c>
      <c r="G31" s="36">
        <f t="shared" si="5"/>
        <v>32579.36126320214</v>
      </c>
      <c r="H31" s="36">
        <f t="shared" si="5"/>
        <v>41591.96699564009</v>
      </c>
      <c r="I31" s="36">
        <f t="shared" si="5"/>
        <v>45253.69089078056</v>
      </c>
      <c r="J31" s="36">
        <f t="shared" si="5"/>
        <v>38133.19084634553</v>
      </c>
      <c r="K31" s="36">
        <f t="shared" si="5"/>
        <v>62021.0735693908</v>
      </c>
      <c r="L31" s="36">
        <f t="shared" si="5"/>
        <v>80558.21269250795</v>
      </c>
    </row>
    <row r="32" spans="1:12" ht="12.75">
      <c r="A32" t="s">
        <v>93</v>
      </c>
      <c r="B32" s="36">
        <f t="shared" si="5"/>
        <v>7444.077656531906</v>
      </c>
      <c r="C32" s="36">
        <f t="shared" si="5"/>
        <v>11620.456647007291</v>
      </c>
      <c r="D32" s="36">
        <f t="shared" si="5"/>
        <v>12801.68583131037</v>
      </c>
      <c r="E32" s="36">
        <f t="shared" si="5"/>
        <v>16643.752750119766</v>
      </c>
      <c r="F32" s="36">
        <f t="shared" si="5"/>
        <v>18088.553271947338</v>
      </c>
      <c r="G32" s="36">
        <f t="shared" si="5"/>
        <v>22223.76879677077</v>
      </c>
      <c r="H32" s="36">
        <f t="shared" si="5"/>
        <v>26592.82592150182</v>
      </c>
      <c r="I32" s="36">
        <f t="shared" si="5"/>
        <v>29290.569717156606</v>
      </c>
      <c r="J32" s="36">
        <f t="shared" si="5"/>
        <v>28075.26693137254</v>
      </c>
      <c r="K32" s="36">
        <f t="shared" si="5"/>
        <v>32289.487063173427</v>
      </c>
      <c r="L32" s="36">
        <f t="shared" si="5"/>
        <v>36067.45050162052</v>
      </c>
    </row>
    <row r="33" spans="1:12" ht="12.75">
      <c r="A33" t="s">
        <v>94</v>
      </c>
      <c r="B33" s="36">
        <f t="shared" si="5"/>
        <v>11750.795378635832</v>
      </c>
      <c r="C33" s="36">
        <f t="shared" si="5"/>
        <v>20410.442007789025</v>
      </c>
      <c r="D33" s="36">
        <f t="shared" si="5"/>
        <v>28223.058491047468</v>
      </c>
      <c r="E33" s="36">
        <f t="shared" si="5"/>
        <v>24037.843230496266</v>
      </c>
      <c r="F33" s="36">
        <f t="shared" si="5"/>
        <v>31090.406656527306</v>
      </c>
      <c r="G33" s="36">
        <f t="shared" si="5"/>
        <v>39838.3576539948</v>
      </c>
      <c r="H33" s="36">
        <f t="shared" si="5"/>
        <v>53294.36176876019</v>
      </c>
      <c r="I33" s="36">
        <f t="shared" si="5"/>
        <v>72330.1662899598</v>
      </c>
      <c r="J33" s="36">
        <f t="shared" si="5"/>
        <v>74372.68007787649</v>
      </c>
      <c r="K33" s="36">
        <f t="shared" si="5"/>
        <v>86498.36604576404</v>
      </c>
      <c r="L33" s="36">
        <f t="shared" si="5"/>
        <v>99148.8967085237</v>
      </c>
    </row>
    <row r="34" spans="1:12" ht="12.75">
      <c r="A34" t="s">
        <v>106</v>
      </c>
      <c r="B34" s="36">
        <f t="shared" si="5"/>
        <v>0</v>
      </c>
      <c r="C34" s="36">
        <f t="shared" si="5"/>
        <v>0</v>
      </c>
      <c r="D34" s="36">
        <f t="shared" si="5"/>
        <v>0</v>
      </c>
      <c r="E34" s="36">
        <f t="shared" si="5"/>
        <v>0</v>
      </c>
      <c r="F34" s="36">
        <f t="shared" si="5"/>
        <v>11812.034306199006</v>
      </c>
      <c r="G34" s="36">
        <f t="shared" si="5"/>
        <v>30619.018205576696</v>
      </c>
      <c r="H34" s="36">
        <f t="shared" si="5"/>
        <v>37212.037524559964</v>
      </c>
      <c r="I34" s="36">
        <f t="shared" si="5"/>
        <v>10223.581194165243</v>
      </c>
      <c r="J34" s="36">
        <f t="shared" si="5"/>
        <v>29272.6619362806</v>
      </c>
      <c r="K34" s="36">
        <f t="shared" si="5"/>
        <v>48279.77270351451</v>
      </c>
      <c r="L34" s="36">
        <f t="shared" si="5"/>
        <v>72438.40663898854</v>
      </c>
    </row>
    <row r="35" spans="1:12" ht="12.75">
      <c r="A35" t="s">
        <v>95</v>
      </c>
      <c r="B35" s="36">
        <f t="shared" si="5"/>
        <v>2238.5729437323025</v>
      </c>
      <c r="C35" s="36">
        <f t="shared" si="5"/>
        <v>8138.577921417094</v>
      </c>
      <c r="D35" s="36">
        <f t="shared" si="5"/>
        <v>16792.31232770718</v>
      </c>
      <c r="E35" s="36">
        <f t="shared" si="5"/>
        <v>23180.346179237607</v>
      </c>
      <c r="F35" s="36">
        <f t="shared" si="5"/>
        <v>34797.05188183362</v>
      </c>
      <c r="G35" s="36">
        <f t="shared" si="5"/>
        <v>37815.7766992075</v>
      </c>
      <c r="H35" s="36">
        <f t="shared" si="5"/>
        <v>36245.01147993238</v>
      </c>
      <c r="I35" s="36">
        <f t="shared" si="5"/>
        <v>17880.85010865513</v>
      </c>
      <c r="J35" s="36">
        <f t="shared" si="5"/>
        <v>27985.119551835942</v>
      </c>
      <c r="K35" s="36">
        <f t="shared" si="5"/>
        <v>38960.64020296492</v>
      </c>
      <c r="L35" s="36">
        <f t="shared" si="5"/>
        <v>74113.07176974244</v>
      </c>
    </row>
    <row r="36" spans="1:12" ht="12.75">
      <c r="A36" t="s">
        <v>100</v>
      </c>
      <c r="B36" s="36">
        <f t="shared" si="5"/>
        <v>26211.10498490877</v>
      </c>
      <c r="C36" s="36">
        <f t="shared" si="5"/>
        <v>36806.25753843575</v>
      </c>
      <c r="D36" s="36">
        <f t="shared" si="5"/>
        <v>66630.97426766146</v>
      </c>
      <c r="E36" s="36">
        <f t="shared" si="5"/>
        <v>109094.26436843748</v>
      </c>
      <c r="F36" s="36">
        <f t="shared" si="5"/>
        <v>101553.11736833454</v>
      </c>
      <c r="G36" s="36">
        <f t="shared" si="5"/>
        <v>138494.02930915673</v>
      </c>
      <c r="H36" s="36">
        <f t="shared" si="5"/>
        <v>149367.2058197636</v>
      </c>
      <c r="I36" s="36">
        <f t="shared" si="5"/>
        <v>76041.19843721733</v>
      </c>
      <c r="J36" s="36">
        <f t="shared" si="5"/>
        <v>102371.38846754299</v>
      </c>
      <c r="K36" s="36">
        <f t="shared" si="5"/>
        <v>123470.13375498369</v>
      </c>
      <c r="L36" s="36">
        <f t="shared" si="5"/>
        <v>136345.95184744004</v>
      </c>
    </row>
    <row r="37" spans="1:12" ht="12.75">
      <c r="A37" t="s">
        <v>105</v>
      </c>
      <c r="B37" s="36">
        <f t="shared" si="5"/>
        <v>0</v>
      </c>
      <c r="C37" s="36">
        <f t="shared" si="5"/>
        <v>0</v>
      </c>
      <c r="D37" s="36">
        <f t="shared" si="5"/>
        <v>0</v>
      </c>
      <c r="E37" s="36">
        <f t="shared" si="5"/>
        <v>0</v>
      </c>
      <c r="F37" s="36">
        <f t="shared" si="5"/>
        <v>63914.03922203544</v>
      </c>
      <c r="G37" s="36">
        <f t="shared" si="5"/>
        <v>113405.89650281597</v>
      </c>
      <c r="H37" s="36">
        <f t="shared" si="5"/>
        <v>175062.72058288526</v>
      </c>
      <c r="I37" s="36">
        <f t="shared" si="5"/>
        <v>184170.42909117072</v>
      </c>
      <c r="J37" s="36">
        <f t="shared" si="5"/>
        <v>166732.7349315798</v>
      </c>
      <c r="K37" s="36">
        <f t="shared" si="5"/>
        <v>179920.4693122977</v>
      </c>
      <c r="L37" s="36">
        <f t="shared" si="5"/>
        <v>215943.79453879173</v>
      </c>
    </row>
    <row r="38" spans="2:12" ht="12.75">
      <c r="B38" s="36"/>
      <c r="C38" s="36"/>
      <c r="D38" s="36"/>
      <c r="E38" s="36"/>
      <c r="F38" s="36"/>
      <c r="G38" s="36"/>
      <c r="H38" s="36"/>
      <c r="I38" s="36"/>
      <c r="J38" s="36"/>
      <c r="K38" s="36"/>
      <c r="L38" s="36"/>
    </row>
    <row r="39" spans="1:12" s="13" customFormat="1" ht="12.75">
      <c r="A39" s="13" t="s">
        <v>96</v>
      </c>
      <c r="B39" s="43">
        <f t="shared" si="5"/>
        <v>9544.996343421446</v>
      </c>
      <c r="C39" s="43">
        <f t="shared" si="5"/>
        <v>11735.484143062751</v>
      </c>
      <c r="D39" s="43">
        <f t="shared" si="5"/>
        <v>13090.184126899612</v>
      </c>
      <c r="E39" s="43">
        <f t="shared" si="5"/>
        <v>15178.981063168516</v>
      </c>
      <c r="F39" s="43">
        <f t="shared" si="5"/>
        <v>27075.195515473835</v>
      </c>
      <c r="G39" s="43">
        <f t="shared" si="5"/>
        <v>39140.27839140727</v>
      </c>
      <c r="H39" s="43">
        <f t="shared" si="5"/>
        <v>53607.44621279432</v>
      </c>
      <c r="I39" s="43">
        <f t="shared" si="5"/>
        <v>53975.45932224728</v>
      </c>
      <c r="J39" s="43">
        <f t="shared" si="5"/>
        <v>38647.74675026843</v>
      </c>
      <c r="K39" s="43">
        <f t="shared" si="5"/>
        <v>43024.69989438679</v>
      </c>
      <c r="L39" s="43">
        <f t="shared" si="5"/>
        <v>62480.81613142916</v>
      </c>
    </row>
    <row r="40" spans="1:12" ht="12.75">
      <c r="A40" t="s">
        <v>97</v>
      </c>
      <c r="B40" s="36">
        <f t="shared" si="5"/>
        <v>669.2928097200802</v>
      </c>
      <c r="C40" s="36">
        <f t="shared" si="5"/>
        <v>1232.4027845304759</v>
      </c>
      <c r="D40" s="36">
        <f t="shared" si="5"/>
        <v>2266.2613435951403</v>
      </c>
      <c r="E40" s="36">
        <f t="shared" si="5"/>
        <v>4611.311384950016</v>
      </c>
      <c r="F40" s="36">
        <f t="shared" si="5"/>
        <v>4497.719564985946</v>
      </c>
      <c r="G40" s="36">
        <f t="shared" si="5"/>
        <v>5653.775166303318</v>
      </c>
      <c r="H40" s="36">
        <f t="shared" si="5"/>
        <v>6031.8467636976775</v>
      </c>
      <c r="I40" s="36">
        <f t="shared" si="5"/>
        <v>3327.8062993044955</v>
      </c>
      <c r="J40" s="36">
        <f t="shared" si="5"/>
        <v>3949.8626390497457</v>
      </c>
      <c r="K40" s="36">
        <f t="shared" si="5"/>
        <v>5235.733123585198</v>
      </c>
      <c r="L40" s="36">
        <f t="shared" si="5"/>
        <v>8965.71335104953</v>
      </c>
    </row>
    <row r="41" spans="1:12" ht="12.75">
      <c r="A41" t="s">
        <v>98</v>
      </c>
      <c r="B41" s="36">
        <f t="shared" si="5"/>
        <v>4182.996937648946</v>
      </c>
      <c r="C41" s="36">
        <f t="shared" si="5"/>
        <v>3237.8726220728986</v>
      </c>
      <c r="D41" s="36">
        <f t="shared" si="5"/>
        <v>3123.1727693229486</v>
      </c>
      <c r="E41" s="36">
        <f t="shared" si="5"/>
        <v>3561.5518930674116</v>
      </c>
      <c r="F41" s="36">
        <f t="shared" si="5"/>
        <v>4442.718471229222</v>
      </c>
      <c r="G41" s="36">
        <f t="shared" si="5"/>
        <v>4689.135158810259</v>
      </c>
      <c r="H41" s="36">
        <f t="shared" si="5"/>
        <v>5399.23634996568</v>
      </c>
      <c r="I41" s="36">
        <f t="shared" si="5"/>
        <v>10044.156752940966</v>
      </c>
      <c r="J41" s="36">
        <f t="shared" si="5"/>
        <v>13136.887643775493</v>
      </c>
      <c r="K41" s="36">
        <f t="shared" si="5"/>
        <v>18537.413083874122</v>
      </c>
      <c r="L41" s="36">
        <f t="shared" si="5"/>
        <v>23947.565134038014</v>
      </c>
    </row>
    <row r="42" spans="1:12" ht="12.75">
      <c r="A42" t="s">
        <v>99</v>
      </c>
      <c r="B42" s="36">
        <f t="shared" si="5"/>
        <v>938.9273464951076</v>
      </c>
      <c r="C42" s="36">
        <f t="shared" si="5"/>
        <v>6584.768034282784</v>
      </c>
      <c r="D42" s="36">
        <f t="shared" si="5"/>
        <v>6398.368526298636</v>
      </c>
      <c r="E42" s="36">
        <f t="shared" si="5"/>
        <v>6366.292390125493</v>
      </c>
      <c r="F42" s="36">
        <f t="shared" si="5"/>
        <v>6649.657144770143</v>
      </c>
      <c r="G42" s="36">
        <f t="shared" si="5"/>
        <v>3636.9853378580665</v>
      </c>
      <c r="H42" s="36">
        <f t="shared" si="5"/>
        <v>2897.9971467089244</v>
      </c>
      <c r="I42" s="36">
        <f t="shared" si="5"/>
        <v>1464.0303048967614</v>
      </c>
      <c r="J42" s="36">
        <f t="shared" si="5"/>
        <v>1339.8351443104389</v>
      </c>
      <c r="K42" s="36">
        <f t="shared" si="5"/>
        <v>1538.4784747348742</v>
      </c>
      <c r="L42" s="36">
        <f t="shared" si="5"/>
        <v>2852.6605045420556</v>
      </c>
    </row>
    <row r="43" spans="1:12" ht="12.75">
      <c r="A43" t="s">
        <v>101</v>
      </c>
      <c r="B43" s="36">
        <f>B20/B$23*B$46</f>
        <v>3753.7792495573126</v>
      </c>
      <c r="C43" s="36">
        <f aca="true" t="shared" si="6" ref="C43:L43">C20/C$23*C$46</f>
        <v>680.4407021765926</v>
      </c>
      <c r="D43" s="36">
        <f t="shared" si="6"/>
        <v>1302.3814876828885</v>
      </c>
      <c r="E43" s="36">
        <f t="shared" si="6"/>
        <v>639.8253950255965</v>
      </c>
      <c r="F43" s="36">
        <f t="shared" si="6"/>
        <v>14.17760161669655</v>
      </c>
      <c r="G43" s="36">
        <f t="shared" si="6"/>
        <v>334.03313968653424</v>
      </c>
      <c r="H43" s="36">
        <f t="shared" si="6"/>
        <v>723.8957638148413</v>
      </c>
      <c r="I43" s="36">
        <f t="shared" si="6"/>
        <v>23.678248031979987</v>
      </c>
      <c r="J43" s="36">
        <f t="shared" si="6"/>
        <v>99.00438990829647</v>
      </c>
      <c r="K43" s="36">
        <f t="shared" si="6"/>
        <v>209.49162728609525</v>
      </c>
      <c r="L43" s="36">
        <f t="shared" si="6"/>
        <v>349.37048214822084</v>
      </c>
    </row>
    <row r="44" spans="1:12" ht="12.75">
      <c r="A44" t="s">
        <v>103</v>
      </c>
      <c r="B44" s="36"/>
      <c r="C44" s="36"/>
      <c r="D44" s="36"/>
      <c r="E44" s="36"/>
      <c r="F44" s="36">
        <f aca="true" t="shared" si="7" ref="F44:L44">F21/F$23*F$46</f>
        <v>11470.922732871826</v>
      </c>
      <c r="G44" s="36">
        <f t="shared" si="7"/>
        <v>24826.349588749097</v>
      </c>
      <c r="H44" s="36">
        <f t="shared" si="7"/>
        <v>38554.4701886072</v>
      </c>
      <c r="I44" s="36">
        <f t="shared" si="7"/>
        <v>39115.787717073086</v>
      </c>
      <c r="J44" s="36">
        <f t="shared" si="7"/>
        <v>20122.156933224458</v>
      </c>
      <c r="K44" s="36">
        <f t="shared" si="7"/>
        <v>17503.583584906497</v>
      </c>
      <c r="L44" s="36">
        <f t="shared" si="7"/>
        <v>26365.506659651346</v>
      </c>
    </row>
    <row r="45" spans="2:12" ht="12.75">
      <c r="B45" s="37"/>
      <c r="C45" s="37"/>
      <c r="D45" s="37"/>
      <c r="E45" s="37"/>
      <c r="F45" s="36"/>
      <c r="G45" s="36"/>
      <c r="H45" s="36"/>
      <c r="I45" s="36"/>
      <c r="J45" s="36"/>
      <c r="K45" s="36"/>
      <c r="L45" s="36"/>
    </row>
    <row r="46" spans="1:12" s="13" customFormat="1" ht="12.75">
      <c r="A46" s="13" t="s">
        <v>102</v>
      </c>
      <c r="B46" s="43">
        <f>'National Income Account'!E34</f>
        <v>88722</v>
      </c>
      <c r="C46" s="43">
        <f>'National Income Account'!J34</f>
        <v>133129</v>
      </c>
      <c r="D46" s="43">
        <f>'National Income Account'!L34</f>
        <v>208261</v>
      </c>
      <c r="E46" s="43">
        <f>'National Income Account'!N34</f>
        <v>312716</v>
      </c>
      <c r="F46" s="43">
        <f>'National Income Account'!P34</f>
        <v>353433</v>
      </c>
      <c r="G46" s="43">
        <f>'National Income Account'!R34</f>
        <v>455058</v>
      </c>
      <c r="H46" s="43">
        <f>'National Income Account'!T34</f>
        <v>573428</v>
      </c>
      <c r="I46" s="43">
        <f>'National Income Account'!V34</f>
        <v>489680</v>
      </c>
      <c r="J46" s="43">
        <f>'National Income Account'!X34</f>
        <v>505778</v>
      </c>
      <c r="K46" s="43">
        <f>'National Income Account'!Z34</f>
        <v>614613</v>
      </c>
      <c r="L46" s="43">
        <f>'National Income Account'!AB34</f>
        <v>777210</v>
      </c>
    </row>
  </sheetData>
  <mergeCells count="1">
    <mergeCell ref="J2:L2"/>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AL12"/>
  <sheetViews>
    <sheetView workbookViewId="0" topLeftCell="B1">
      <selection activeCell="C21" sqref="C21"/>
    </sheetView>
  </sheetViews>
  <sheetFormatPr defaultColWidth="9.140625" defaultRowHeight="12.75"/>
  <cols>
    <col min="1" max="2" width="1.7109375" style="3" customWidth="1"/>
    <col min="3" max="3" width="40.57421875" style="3" customWidth="1"/>
    <col min="4" max="28" width="11.7109375" style="3" customWidth="1"/>
    <col min="29" max="29" width="9.7109375" style="3" customWidth="1"/>
    <col min="30" max="33" width="8.8515625" style="3" customWidth="1"/>
    <col min="34" max="16384" width="9.140625" style="3" customWidth="1"/>
  </cols>
  <sheetData>
    <row r="1" ht="12.75">
      <c r="A1" s="1" t="s">
        <v>109</v>
      </c>
    </row>
    <row r="2" spans="1:28" s="1" customFormat="1" ht="12.75">
      <c r="A2" s="44"/>
      <c r="B2" s="44"/>
      <c r="C2" s="44"/>
      <c r="D2" s="20">
        <v>1980</v>
      </c>
      <c r="E2" s="20">
        <v>1981</v>
      </c>
      <c r="F2" s="20">
        <v>1982</v>
      </c>
      <c r="G2" s="20">
        <v>1983</v>
      </c>
      <c r="H2" s="20">
        <v>1984</v>
      </c>
      <c r="I2" s="20">
        <v>1985</v>
      </c>
      <c r="J2" s="20">
        <v>1986</v>
      </c>
      <c r="K2" s="20">
        <v>1987</v>
      </c>
      <c r="L2" s="20">
        <v>1988</v>
      </c>
      <c r="M2" s="20">
        <v>1989</v>
      </c>
      <c r="N2" s="20">
        <v>1990</v>
      </c>
      <c r="O2" s="20">
        <v>1991</v>
      </c>
      <c r="P2" s="20">
        <v>1992</v>
      </c>
      <c r="Q2" s="20">
        <v>1993</v>
      </c>
      <c r="R2" s="20">
        <v>1994</v>
      </c>
      <c r="S2" s="20">
        <v>1995</v>
      </c>
      <c r="T2" s="20">
        <v>1996</v>
      </c>
      <c r="U2" s="20">
        <v>1997</v>
      </c>
      <c r="V2" s="20">
        <v>1998</v>
      </c>
      <c r="W2" s="20">
        <v>1999</v>
      </c>
      <c r="X2" s="20">
        <v>2000</v>
      </c>
      <c r="Y2" s="20">
        <v>2001</v>
      </c>
      <c r="Z2" s="20">
        <v>2002</v>
      </c>
      <c r="AA2" s="20">
        <v>2003</v>
      </c>
      <c r="AB2" s="20">
        <v>2004</v>
      </c>
    </row>
    <row r="3" spans="1:38" ht="12.75">
      <c r="A3" s="5" t="s">
        <v>0</v>
      </c>
      <c r="B3" s="5"/>
      <c r="D3" s="41">
        <f>'National Income Account'!D4</f>
        <v>171561</v>
      </c>
      <c r="E3" s="41">
        <f>'National Income Account'!E4</f>
        <v>198172</v>
      </c>
      <c r="F3" s="41">
        <f>'National Income Account'!F4</f>
        <v>233235</v>
      </c>
      <c r="G3" s="41">
        <f>'National Income Account'!G4</f>
        <v>261644</v>
      </c>
      <c r="H3" s="41">
        <f>'National Income Account'!H4</f>
        <v>277252</v>
      </c>
      <c r="I3" s="41">
        <f>'National Income Account'!I4</f>
        <v>294853</v>
      </c>
      <c r="J3" s="41">
        <f>'National Income Account'!J4</f>
        <v>309794</v>
      </c>
      <c r="K3" s="41">
        <f>'National Income Account'!K4</f>
        <v>343902</v>
      </c>
      <c r="L3" s="41">
        <f>'National Income Account'!L4</f>
        <v>393083</v>
      </c>
      <c r="M3" s="41">
        <f>'National Income Account'!M4</f>
        <v>456526</v>
      </c>
      <c r="N3" s="41">
        <f>'National Income Account'!N4</f>
        <v>541738</v>
      </c>
      <c r="O3" s="41">
        <f>'National Income Account'!O4</f>
        <v>626789</v>
      </c>
      <c r="P3" s="41">
        <f>'National Income Account'!P4</f>
        <v>737523</v>
      </c>
      <c r="Q3" s="41">
        <f>'National Income Account'!Q4</f>
        <v>884453</v>
      </c>
      <c r="R3" s="41">
        <f>'National Income Account'!R4</f>
        <v>1012733</v>
      </c>
      <c r="S3" s="41">
        <f>'National Income Account'!S4</f>
        <v>1216455</v>
      </c>
      <c r="T3" s="41">
        <f>'National Income Account'!T4</f>
        <v>1352953</v>
      </c>
      <c r="U3" s="41">
        <f>'National Income Account'!U4</f>
        <v>1433541</v>
      </c>
      <c r="V3" s="41">
        <f>'National Income Account'!V4</f>
        <v>1440186</v>
      </c>
      <c r="W3" s="41">
        <f>'National Income Account'!W4</f>
        <v>1455086</v>
      </c>
      <c r="X3" s="41">
        <f>'National Income Account'!X4</f>
        <v>1541412</v>
      </c>
      <c r="Y3" s="41">
        <f>'National Income Account'!Y4</f>
        <v>1602367</v>
      </c>
      <c r="Z3" s="41">
        <f>'National Income Account'!Z4</f>
        <v>1671353</v>
      </c>
      <c r="AA3" s="41">
        <f>'National Income Account'!AA4</f>
        <v>1786334</v>
      </c>
      <c r="AB3" s="41">
        <f>'National Income Account'!AB4</f>
        <v>1928426</v>
      </c>
      <c r="AC3" s="41"/>
      <c r="AD3" s="41"/>
      <c r="AE3" s="41"/>
      <c r="AF3" s="41"/>
      <c r="AG3" s="41"/>
      <c r="AH3" s="41"/>
      <c r="AI3" s="41"/>
      <c r="AJ3" s="41"/>
      <c r="AK3" s="41"/>
      <c r="AL3" s="41"/>
    </row>
    <row r="4" spans="1:38" ht="12.75">
      <c r="A4" s="5" t="s">
        <v>46</v>
      </c>
      <c r="B4" s="5"/>
      <c r="D4" s="41">
        <f>2/3*'National Income Account'!D6</f>
        <v>191405.3333333333</v>
      </c>
      <c r="E4" s="41">
        <f>2/3*'National Income Account'!E6</f>
        <v>210728</v>
      </c>
      <c r="F4" s="41">
        <f>2/3*'National Income Account'!F6</f>
        <v>228084.66666666666</v>
      </c>
      <c r="G4" s="41">
        <f>2/3*'National Income Account'!G6</f>
        <v>233978.66666666666</v>
      </c>
      <c r="H4" s="41">
        <f>2/3*'National Income Account'!H6</f>
        <v>241890.66666666666</v>
      </c>
      <c r="I4" s="41">
        <f>2/3*'National Income Account'!I6</f>
        <v>254650.66666666666</v>
      </c>
      <c r="J4" s="41">
        <f>2/3*'National Income Account'!J6</f>
        <v>274981.3333333333</v>
      </c>
      <c r="K4" s="41">
        <f>2/3*'National Income Account'!K6</f>
        <v>328592</v>
      </c>
      <c r="L4" s="41">
        <f>2/3*'National Income Account'!L6</f>
        <v>393777.3333333333</v>
      </c>
      <c r="M4" s="41">
        <f>2/3*'National Income Account'!M6</f>
        <v>462628.6666666666</v>
      </c>
      <c r="N4" s="41">
        <f>2/3*'National Income Account'!N6</f>
        <v>482238.6666666666</v>
      </c>
      <c r="O4" s="41">
        <f>2/3*'National Income Account'!O6</f>
        <v>514668</v>
      </c>
      <c r="P4" s="41">
        <f>2/3*'National Income Account'!P6</f>
        <v>551732.6666666666</v>
      </c>
      <c r="Q4" s="41">
        <f>2/3*'National Income Account'!Q6</f>
        <v>618855.3333333333</v>
      </c>
      <c r="R4" s="41">
        <f>2/3*'National Income Account'!R6</f>
        <v>663068</v>
      </c>
      <c r="S4" s="41">
        <f>2/3*'National Income Account'!S6</f>
        <v>697738.6666666666</v>
      </c>
      <c r="T4" s="41">
        <f>2/3*'National Income Account'!T6</f>
        <v>710620</v>
      </c>
      <c r="U4" s="41">
        <f>2/3*'National Income Account'!U6</f>
        <v>740895.3333333333</v>
      </c>
      <c r="V4" s="41">
        <f>2/3*'National Income Account'!V6</f>
        <v>786478.6666666666</v>
      </c>
      <c r="W4" s="41">
        <f>2/3*'National Income Account'!W6</f>
        <v>895194</v>
      </c>
      <c r="X4" s="41">
        <f>2/3*'National Income Account'!X6</f>
        <v>934080</v>
      </c>
      <c r="Y4" s="41">
        <f>2/3*'National Income Account'!Y6</f>
        <v>960982.6666666666</v>
      </c>
      <c r="Z4" s="41">
        <f>2/3*'National Income Account'!Z6</f>
        <v>997345.3333333333</v>
      </c>
      <c r="AA4" s="41">
        <f>2/3*'National Income Account'!AA6</f>
        <v>1107162</v>
      </c>
      <c r="AB4" s="41">
        <f>2/3*'National Income Account'!AB6</f>
        <v>1277723.3333333333</v>
      </c>
      <c r="AC4" s="41"/>
      <c r="AD4" s="41"/>
      <c r="AE4" s="41"/>
      <c r="AF4" s="41"/>
      <c r="AG4" s="41"/>
      <c r="AH4" s="41"/>
      <c r="AI4" s="41"/>
      <c r="AJ4" s="41"/>
      <c r="AK4" s="41"/>
      <c r="AL4" s="41"/>
    </row>
    <row r="5" spans="1:38" s="1" customFormat="1" ht="12.75">
      <c r="A5" s="1" t="s">
        <v>35</v>
      </c>
      <c r="D5" s="42">
        <f>D4+D3</f>
        <v>362966.3333333333</v>
      </c>
      <c r="E5" s="42">
        <f aca="true" t="shared" si="0" ref="E5:AB5">E4+E3</f>
        <v>408900</v>
      </c>
      <c r="F5" s="42">
        <f t="shared" si="0"/>
        <v>461319.6666666666</v>
      </c>
      <c r="G5" s="42">
        <f t="shared" si="0"/>
        <v>495622.6666666666</v>
      </c>
      <c r="H5" s="42">
        <f t="shared" si="0"/>
        <v>519142.6666666666</v>
      </c>
      <c r="I5" s="42">
        <f t="shared" si="0"/>
        <v>549503.6666666666</v>
      </c>
      <c r="J5" s="42">
        <f t="shared" si="0"/>
        <v>584775.3333333333</v>
      </c>
      <c r="K5" s="42">
        <f t="shared" si="0"/>
        <v>672494</v>
      </c>
      <c r="L5" s="42">
        <f t="shared" si="0"/>
        <v>786860.3333333333</v>
      </c>
      <c r="M5" s="42">
        <f t="shared" si="0"/>
        <v>919154.6666666666</v>
      </c>
      <c r="N5" s="42">
        <f t="shared" si="0"/>
        <v>1023976.6666666666</v>
      </c>
      <c r="O5" s="42">
        <f t="shared" si="0"/>
        <v>1141457</v>
      </c>
      <c r="P5" s="42">
        <f t="shared" si="0"/>
        <v>1289255.6666666665</v>
      </c>
      <c r="Q5" s="42">
        <f t="shared" si="0"/>
        <v>1503308.3333333333</v>
      </c>
      <c r="R5" s="42">
        <f t="shared" si="0"/>
        <v>1675801</v>
      </c>
      <c r="S5" s="42">
        <f t="shared" si="0"/>
        <v>1914193.6666666665</v>
      </c>
      <c r="T5" s="42">
        <f t="shared" si="0"/>
        <v>2063573</v>
      </c>
      <c r="U5" s="42">
        <f t="shared" si="0"/>
        <v>2174436.333333333</v>
      </c>
      <c r="V5" s="42">
        <f t="shared" si="0"/>
        <v>2226664.6666666665</v>
      </c>
      <c r="W5" s="42">
        <f t="shared" si="0"/>
        <v>2350280</v>
      </c>
      <c r="X5" s="42">
        <f t="shared" si="0"/>
        <v>2475492</v>
      </c>
      <c r="Y5" s="42">
        <f t="shared" si="0"/>
        <v>2563349.6666666665</v>
      </c>
      <c r="Z5" s="42">
        <f t="shared" si="0"/>
        <v>2668698.333333333</v>
      </c>
      <c r="AA5" s="42">
        <f t="shared" si="0"/>
        <v>2893496</v>
      </c>
      <c r="AB5" s="42">
        <f t="shared" si="0"/>
        <v>3206149.333333333</v>
      </c>
      <c r="AC5" s="42"/>
      <c r="AD5" s="42"/>
      <c r="AE5" s="42"/>
      <c r="AF5" s="42"/>
      <c r="AG5" s="42"/>
      <c r="AH5" s="42"/>
      <c r="AI5" s="42"/>
      <c r="AJ5" s="42"/>
      <c r="AK5" s="42"/>
      <c r="AL5" s="42"/>
    </row>
    <row r="6" spans="1:38" ht="12.75">
      <c r="A6" s="5" t="s">
        <v>47</v>
      </c>
      <c r="B6" s="5"/>
      <c r="D6" s="41">
        <f>1/3*'National Income Account'!D6</f>
        <v>95702.66666666666</v>
      </c>
      <c r="E6" s="41">
        <f>1/3*'National Income Account'!E6</f>
        <v>105364</v>
      </c>
      <c r="F6" s="41">
        <f>1/3*'National Income Account'!F6</f>
        <v>114042.33333333333</v>
      </c>
      <c r="G6" s="41">
        <f>1/3*'National Income Account'!G6</f>
        <v>116989.33333333333</v>
      </c>
      <c r="H6" s="41">
        <f>1/3*'National Income Account'!H6</f>
        <v>120945.33333333333</v>
      </c>
      <c r="I6" s="41">
        <f>1/3*'National Income Account'!I6</f>
        <v>127325.33333333333</v>
      </c>
      <c r="J6" s="41">
        <f>1/3*'National Income Account'!J6</f>
        <v>137490.66666666666</v>
      </c>
      <c r="K6" s="41">
        <f>1/3*'National Income Account'!K6</f>
        <v>164296</v>
      </c>
      <c r="L6" s="41">
        <f>1/3*'National Income Account'!L6</f>
        <v>196888.66666666666</v>
      </c>
      <c r="M6" s="41">
        <f>1/3*'National Income Account'!M6</f>
        <v>231314.3333333333</v>
      </c>
      <c r="N6" s="41">
        <f>1/3*'National Income Account'!N6</f>
        <v>241119.3333333333</v>
      </c>
      <c r="O6" s="41">
        <f>1/3*'National Income Account'!O6</f>
        <v>257334</v>
      </c>
      <c r="P6" s="41">
        <f>1/3*'National Income Account'!P6</f>
        <v>275866.3333333333</v>
      </c>
      <c r="Q6" s="41">
        <f>1/3*'National Income Account'!Q6</f>
        <v>309427.6666666666</v>
      </c>
      <c r="R6" s="41">
        <f>1/3*'National Income Account'!R6</f>
        <v>331534</v>
      </c>
      <c r="S6" s="41">
        <f>1/3*'National Income Account'!S6</f>
        <v>348869.3333333333</v>
      </c>
      <c r="T6" s="41">
        <f>1/3*'National Income Account'!T6</f>
        <v>355310</v>
      </c>
      <c r="U6" s="41">
        <f>1/3*'National Income Account'!U6</f>
        <v>370447.6666666666</v>
      </c>
      <c r="V6" s="41">
        <f>1/3*'National Income Account'!V6</f>
        <v>393239.3333333333</v>
      </c>
      <c r="W6" s="41">
        <f>1/3*'National Income Account'!W6</f>
        <v>447597</v>
      </c>
      <c r="X6" s="41">
        <f>1/3*'National Income Account'!X6</f>
        <v>467040</v>
      </c>
      <c r="Y6" s="41">
        <f>1/3*'National Income Account'!Y6</f>
        <v>480491.3333333333</v>
      </c>
      <c r="Z6" s="41">
        <f>1/3*'National Income Account'!Z6</f>
        <v>498672.6666666666</v>
      </c>
      <c r="AA6" s="41">
        <f>1/3*'National Income Account'!AA6</f>
        <v>553581</v>
      </c>
      <c r="AB6" s="41">
        <f>1/3*'National Income Account'!AB6</f>
        <v>638861.6666666666</v>
      </c>
      <c r="AC6" s="41"/>
      <c r="AD6" s="41"/>
      <c r="AE6" s="41"/>
      <c r="AF6" s="41"/>
      <c r="AG6" s="41"/>
      <c r="AH6" s="41"/>
      <c r="AI6" s="41"/>
      <c r="AJ6" s="41"/>
      <c r="AK6" s="41"/>
      <c r="AL6" s="41"/>
    </row>
    <row r="7" spans="1:38" ht="12.75">
      <c r="A7" s="8" t="s">
        <v>48</v>
      </c>
      <c r="D7" s="41">
        <f>'National Income Account'!D7+'National Income Account'!D14</f>
        <v>75527</v>
      </c>
      <c r="E7" s="41">
        <f>'National Income Account'!E7+'National Income Account'!E14</f>
        <v>94748</v>
      </c>
      <c r="F7" s="41">
        <f>'National Income Account'!F7+'National Income Account'!F14</f>
        <v>102807</v>
      </c>
      <c r="G7" s="41">
        <f>'National Income Account'!G7+'National Income Account'!G14</f>
        <v>124732</v>
      </c>
      <c r="H7" s="41">
        <f>'National Income Account'!H7+'National Income Account'!H14</f>
        <v>138269</v>
      </c>
      <c r="I7" s="41">
        <f>'National Income Account'!I7+'National Income Account'!I14</f>
        <v>155146</v>
      </c>
      <c r="J7" s="41">
        <f>'National Income Account'!J7+'National Income Account'!J14</f>
        <v>157649</v>
      </c>
      <c r="K7" s="41">
        <f>'National Income Account'!K7+'National Income Account'!K14</f>
        <v>174553</v>
      </c>
      <c r="L7" s="41">
        <f>'National Income Account'!L7+'National Income Account'!L14</f>
        <v>215022</v>
      </c>
      <c r="M7" s="41">
        <f>'National Income Account'!M7+'National Income Account'!M14</f>
        <v>289620</v>
      </c>
      <c r="N7" s="41">
        <f>'National Income Account'!N7+'National Income Account'!N14</f>
        <v>407762</v>
      </c>
      <c r="O7" s="41">
        <f>'National Income Account'!O7+'National Income Account'!O14</f>
        <v>511657</v>
      </c>
      <c r="P7" s="41">
        <f>'National Income Account'!P7+'National Income Account'!P14</f>
        <v>580570</v>
      </c>
      <c r="Q7" s="41">
        <f>'National Income Account'!Q7+'National Income Account'!Q14</f>
        <v>590039</v>
      </c>
      <c r="R7" s="41">
        <f>'National Income Account'!R7+'National Income Account'!R14</f>
        <v>733220</v>
      </c>
      <c r="S7" s="41">
        <f>'National Income Account'!S7+'National Income Account'!S14</f>
        <v>886806</v>
      </c>
      <c r="T7" s="41">
        <f>'National Income Account'!T7+'National Income Account'!T14</f>
        <v>975100</v>
      </c>
      <c r="U7" s="41">
        <f>'National Income Account'!U7+'National Income Account'!U14</f>
        <v>892836</v>
      </c>
      <c r="V7" s="41">
        <f>'National Income Account'!V7+'National Income Account'!V14</f>
        <v>691144</v>
      </c>
      <c r="W7" s="41">
        <f>'National Income Account'!W7+'National Income Account'!W14</f>
        <v>536963</v>
      </c>
      <c r="X7" s="41">
        <f>'National Income Account'!X7+'National Income Account'!X14</f>
        <v>692705</v>
      </c>
      <c r="Y7" s="41">
        <f>'National Income Account'!Y7+'National Income Account'!Y14</f>
        <v>732319</v>
      </c>
      <c r="Z7" s="41">
        <f>'National Income Account'!Z7+'National Income Account'!Z14</f>
        <v>816163</v>
      </c>
      <c r="AA7" s="41">
        <f>'National Income Account'!AA7+'National Income Account'!AA14</f>
        <v>859766</v>
      </c>
      <c r="AB7" s="41">
        <f>'National Income Account'!AB7+'National Income Account'!AB14</f>
        <v>950418</v>
      </c>
      <c r="AC7" s="41"/>
      <c r="AD7" s="41"/>
      <c r="AE7" s="41"/>
      <c r="AF7" s="41"/>
      <c r="AG7" s="41"/>
      <c r="AH7" s="41"/>
      <c r="AI7" s="41"/>
      <c r="AJ7" s="41"/>
      <c r="AK7" s="41"/>
      <c r="AL7" s="41"/>
    </row>
    <row r="8" spans="1:38" ht="12.75">
      <c r="A8" s="3" t="s">
        <v>36</v>
      </c>
      <c r="D8" s="41"/>
      <c r="E8" s="41">
        <f>'Indirect Tax'!B39</f>
        <v>9544.996343421446</v>
      </c>
      <c r="F8" s="41"/>
      <c r="G8" s="41"/>
      <c r="H8" s="41"/>
      <c r="I8" s="41"/>
      <c r="J8" s="41">
        <f>'Indirect Tax'!C39</f>
        <v>11735.484143062751</v>
      </c>
      <c r="K8" s="41"/>
      <c r="L8" s="41">
        <f>'Indirect Tax'!D39</f>
        <v>13090.184126899612</v>
      </c>
      <c r="M8" s="41"/>
      <c r="N8" s="41">
        <f>'Indirect Tax'!E39</f>
        <v>15178.981063168516</v>
      </c>
      <c r="O8" s="41"/>
      <c r="P8" s="41">
        <f>'Indirect Tax'!F39</f>
        <v>27075.195515473835</v>
      </c>
      <c r="Q8" s="41"/>
      <c r="R8" s="41">
        <f>'Indirect Tax'!G39</f>
        <v>39140.27839140727</v>
      </c>
      <c r="S8" s="41"/>
      <c r="T8" s="41">
        <f>'Indirect Tax'!H39</f>
        <v>53607.44621279432</v>
      </c>
      <c r="U8" s="41"/>
      <c r="V8" s="41">
        <f>'Indirect Tax'!I39</f>
        <v>53975.45932224728</v>
      </c>
      <c r="W8" s="41"/>
      <c r="X8" s="41">
        <f>'Indirect Tax'!J39</f>
        <v>38647.74675026843</v>
      </c>
      <c r="Y8" s="41"/>
      <c r="Z8" s="41">
        <f>'Indirect Tax'!K39</f>
        <v>43024.69989438679</v>
      </c>
      <c r="AA8" s="41"/>
      <c r="AB8" s="41">
        <f>'Indirect Tax'!L39</f>
        <v>62480.81613142916</v>
      </c>
      <c r="AC8" s="41"/>
      <c r="AD8" s="41"/>
      <c r="AE8" s="41"/>
      <c r="AF8" s="41"/>
      <c r="AG8" s="41"/>
      <c r="AH8" s="41"/>
      <c r="AI8" s="41"/>
      <c r="AJ8" s="41"/>
      <c r="AK8" s="41"/>
      <c r="AL8" s="41"/>
    </row>
    <row r="9" spans="1:38" ht="12.75">
      <c r="A9" s="3" t="s">
        <v>10</v>
      </c>
      <c r="D9" s="41">
        <f>'National Income Account'!D35</f>
        <v>5439</v>
      </c>
      <c r="E9" s="41">
        <f>'National Income Account'!E35</f>
        <v>3997</v>
      </c>
      <c r="F9" s="41">
        <f>'National Income Account'!F35</f>
        <v>6091</v>
      </c>
      <c r="G9" s="41">
        <f>'National Income Account'!G35</f>
        <v>9656</v>
      </c>
      <c r="H9" s="41">
        <f>'National Income Account'!H35</f>
        <v>3381</v>
      </c>
      <c r="I9" s="41">
        <f>'National Income Account'!I35</f>
        <v>6784</v>
      </c>
      <c r="J9" s="41">
        <f>'National Income Account'!J35</f>
        <v>6100</v>
      </c>
      <c r="K9" s="41">
        <f>'National Income Account'!K35</f>
        <v>9892</v>
      </c>
      <c r="L9" s="41">
        <f>'National Income Account'!L35</f>
        <v>5419</v>
      </c>
      <c r="M9" s="41">
        <f>'National Income Account'!M35</f>
        <v>18096</v>
      </c>
      <c r="N9" s="41">
        <f>'National Income Account'!N35</f>
        <v>20432</v>
      </c>
      <c r="O9" s="41">
        <f>'National Income Account'!O35</f>
        <v>15157</v>
      </c>
      <c r="P9" s="41">
        <f>'National Income Account'!P35</f>
        <v>13868</v>
      </c>
      <c r="Q9" s="41">
        <f>'National Income Account'!Q35</f>
        <v>18491</v>
      </c>
      <c r="R9" s="41">
        <f>'National Income Account'!R35</f>
        <v>18015</v>
      </c>
      <c r="S9" s="41">
        <f>'National Income Account'!S35</f>
        <v>16301</v>
      </c>
      <c r="T9" s="41">
        <f>'National Income Account'!T35</f>
        <v>12252</v>
      </c>
      <c r="U9" s="41">
        <f>'National Income Account'!U35</f>
        <v>10407</v>
      </c>
      <c r="V9" s="41">
        <f>'National Income Account'!V35</f>
        <v>13473</v>
      </c>
      <c r="W9" s="41">
        <f>'National Income Account'!W35</f>
        <v>17678</v>
      </c>
      <c r="X9" s="41">
        <f>'National Income Account'!X35</f>
        <v>23466</v>
      </c>
      <c r="Y9" s="41">
        <f>'National Income Account'!Y35</f>
        <v>25176</v>
      </c>
      <c r="Z9" s="41">
        <f>'National Income Account'!Z35</f>
        <v>27057</v>
      </c>
      <c r="AA9" s="41">
        <f>'National Income Account'!AA35</f>
        <v>38906</v>
      </c>
      <c r="AB9" s="41">
        <f>'National Income Account'!AB35</f>
        <v>77428</v>
      </c>
      <c r="AC9" s="41"/>
      <c r="AD9" s="41"/>
      <c r="AE9" s="41"/>
      <c r="AF9" s="41"/>
      <c r="AG9" s="41"/>
      <c r="AH9" s="41"/>
      <c r="AI9" s="41"/>
      <c r="AJ9" s="41"/>
      <c r="AK9" s="41"/>
      <c r="AL9" s="41"/>
    </row>
    <row r="10" spans="1:38" ht="12.75">
      <c r="A10" s="1" t="s">
        <v>37</v>
      </c>
      <c r="B10" s="1"/>
      <c r="D10" s="42">
        <f>D6+D7+D8-D9</f>
        <v>165790.66666666666</v>
      </c>
      <c r="E10" s="42">
        <f aca="true" t="shared" si="1" ref="E10:AB10">E6+E7+E8-E9</f>
        <v>205659.99634342146</v>
      </c>
      <c r="F10" s="42">
        <f t="shared" si="1"/>
        <v>210758.3333333333</v>
      </c>
      <c r="G10" s="42">
        <f t="shared" si="1"/>
        <v>232065.3333333333</v>
      </c>
      <c r="H10" s="42">
        <f t="shared" si="1"/>
        <v>255833.3333333333</v>
      </c>
      <c r="I10" s="42">
        <f t="shared" si="1"/>
        <v>275687.3333333333</v>
      </c>
      <c r="J10" s="42">
        <f t="shared" si="1"/>
        <v>300775.15080972936</v>
      </c>
      <c r="K10" s="42">
        <f t="shared" si="1"/>
        <v>328957</v>
      </c>
      <c r="L10" s="42">
        <f t="shared" si="1"/>
        <v>419581.85079356626</v>
      </c>
      <c r="M10" s="42">
        <f t="shared" si="1"/>
        <v>502838.3333333333</v>
      </c>
      <c r="N10" s="42">
        <f t="shared" si="1"/>
        <v>643628.3143965018</v>
      </c>
      <c r="O10" s="42">
        <f t="shared" si="1"/>
        <v>753834</v>
      </c>
      <c r="P10" s="42">
        <f t="shared" si="1"/>
        <v>869643.5288488071</v>
      </c>
      <c r="Q10" s="42">
        <f t="shared" si="1"/>
        <v>880975.6666666666</v>
      </c>
      <c r="R10" s="42">
        <f t="shared" si="1"/>
        <v>1085879.2783914073</v>
      </c>
      <c r="S10" s="42">
        <f t="shared" si="1"/>
        <v>1219374.3333333333</v>
      </c>
      <c r="T10" s="42">
        <f t="shared" si="1"/>
        <v>1371765.4462127944</v>
      </c>
      <c r="U10" s="42">
        <f t="shared" si="1"/>
        <v>1252876.6666666665</v>
      </c>
      <c r="V10" s="42">
        <f t="shared" si="1"/>
        <v>1124885.7926555804</v>
      </c>
      <c r="W10" s="42">
        <f t="shared" si="1"/>
        <v>966882</v>
      </c>
      <c r="X10" s="42">
        <f t="shared" si="1"/>
        <v>1174926.7467502684</v>
      </c>
      <c r="Y10" s="42">
        <f t="shared" si="1"/>
        <v>1187634.3333333333</v>
      </c>
      <c r="Z10" s="42">
        <f t="shared" si="1"/>
        <v>1330803.3665610533</v>
      </c>
      <c r="AA10" s="42">
        <f t="shared" si="1"/>
        <v>1374441</v>
      </c>
      <c r="AB10" s="42">
        <f t="shared" si="1"/>
        <v>1574332.4827980956</v>
      </c>
      <c r="AC10" s="41"/>
      <c r="AD10" s="41"/>
      <c r="AE10" s="41"/>
      <c r="AF10" s="41"/>
      <c r="AG10" s="41"/>
      <c r="AH10" s="41"/>
      <c r="AI10" s="41"/>
      <c r="AJ10" s="41"/>
      <c r="AK10" s="41"/>
      <c r="AL10" s="41"/>
    </row>
    <row r="11" spans="4:38" ht="12.75">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row>
    <row r="12" spans="4:38" ht="12.75">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row>
  </sheetData>
  <mergeCells count="1">
    <mergeCell ref="A2:C2"/>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IV32"/>
  <sheetViews>
    <sheetView workbookViewId="0" topLeftCell="A1">
      <selection activeCell="C11" sqref="C11"/>
    </sheetView>
  </sheetViews>
  <sheetFormatPr defaultColWidth="9.140625" defaultRowHeight="12.75"/>
  <cols>
    <col min="1" max="1" width="5.7109375" style="28" customWidth="1"/>
    <col min="2" max="2" width="35.7109375" style="28" customWidth="1"/>
    <col min="3" max="11" width="9.140625" style="30" customWidth="1"/>
    <col min="12" max="12" width="11.421875" style="30" customWidth="1"/>
    <col min="13" max="25" width="9.140625" style="30" customWidth="1"/>
    <col min="26" max="28" width="10.8515625" style="30" customWidth="1"/>
    <col min="29" max="39" width="9.140625" style="30" customWidth="1"/>
    <col min="40" max="16384" width="9.140625" style="28" customWidth="1"/>
  </cols>
  <sheetData>
    <row r="1" ht="12.75">
      <c r="A1" s="1" t="s">
        <v>89</v>
      </c>
    </row>
    <row r="2" ht="12.75">
      <c r="A2" s="5"/>
    </row>
    <row r="3" spans="1:28" s="35" customFormat="1" ht="15.75">
      <c r="A3" s="45"/>
      <c r="B3" s="45"/>
      <c r="C3" s="26">
        <v>1980</v>
      </c>
      <c r="D3" s="26">
        <v>1981</v>
      </c>
      <c r="E3" s="26">
        <v>1982</v>
      </c>
      <c r="F3" s="26">
        <v>1983</v>
      </c>
      <c r="G3" s="26">
        <v>1984</v>
      </c>
      <c r="H3" s="26">
        <v>1985</v>
      </c>
      <c r="I3" s="26">
        <v>1986</v>
      </c>
      <c r="J3" s="26">
        <v>1987</v>
      </c>
      <c r="K3" s="26">
        <v>1988</v>
      </c>
      <c r="L3" s="26">
        <v>1989</v>
      </c>
      <c r="M3" s="26">
        <v>1990</v>
      </c>
      <c r="N3" s="26">
        <v>1991</v>
      </c>
      <c r="O3" s="26">
        <v>1992</v>
      </c>
      <c r="P3" s="26">
        <v>1993</v>
      </c>
      <c r="Q3" s="26">
        <v>1994</v>
      </c>
      <c r="R3" s="26">
        <v>1995</v>
      </c>
      <c r="S3" s="26">
        <v>1996</v>
      </c>
      <c r="T3" s="26">
        <v>1997</v>
      </c>
      <c r="U3" s="26">
        <v>1998</v>
      </c>
      <c r="V3" s="26">
        <v>1999</v>
      </c>
      <c r="W3" s="26">
        <v>2000</v>
      </c>
      <c r="X3" s="26">
        <v>2001</v>
      </c>
      <c r="Y3" s="26">
        <v>2002</v>
      </c>
      <c r="Z3" s="26">
        <v>2003</v>
      </c>
      <c r="AA3" s="26">
        <v>2004</v>
      </c>
      <c r="AB3" s="26">
        <v>2005</v>
      </c>
    </row>
    <row r="4" spans="1:256" ht="15.75">
      <c r="A4" s="46" t="s">
        <v>44</v>
      </c>
      <c r="B4" s="46"/>
      <c r="C4" s="31">
        <v>82430</v>
      </c>
      <c r="D4" s="31">
        <v>97939</v>
      </c>
      <c r="E4" s="31">
        <v>111181</v>
      </c>
      <c r="F4" s="31">
        <v>119476</v>
      </c>
      <c r="G4" s="31">
        <v>131176</v>
      </c>
      <c r="H4" s="31">
        <v>144123</v>
      </c>
      <c r="I4" s="31">
        <v>145814</v>
      </c>
      <c r="J4" s="31">
        <v>148602</v>
      </c>
      <c r="K4" s="31">
        <v>157892</v>
      </c>
      <c r="L4" s="31">
        <v>179659</v>
      </c>
      <c r="M4" s="31">
        <v>210017</v>
      </c>
      <c r="N4" s="31">
        <v>238085</v>
      </c>
      <c r="O4" s="31">
        <v>289851</v>
      </c>
      <c r="P4" s="31">
        <v>329262</v>
      </c>
      <c r="Q4" s="31">
        <v>368275</v>
      </c>
      <c r="R4" s="31">
        <v>435079</v>
      </c>
      <c r="S4" s="31">
        <v>500721</v>
      </c>
      <c r="T4" s="31">
        <v>513512</v>
      </c>
      <c r="U4" s="31">
        <v>550648</v>
      </c>
      <c r="V4" s="31">
        <v>580136</v>
      </c>
      <c r="W4" s="31">
        <v>610821</v>
      </c>
      <c r="X4" s="31">
        <v>641395</v>
      </c>
      <c r="Y4" s="31">
        <v>672231</v>
      </c>
      <c r="Z4" s="31">
        <v>725246</v>
      </c>
      <c r="AA4" s="31">
        <v>812980</v>
      </c>
      <c r="AB4" s="31">
        <v>953056</v>
      </c>
      <c r="AC4" s="31"/>
      <c r="AD4" s="31"/>
      <c r="AE4" s="31"/>
      <c r="AF4" s="31"/>
      <c r="AG4" s="31"/>
      <c r="AH4" s="31"/>
      <c r="AI4" s="31"/>
      <c r="AJ4" s="31"/>
      <c r="AK4" s="31"/>
      <c r="AL4" s="31"/>
      <c r="AM4" s="31"/>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ht="15.75">
      <c r="A5" s="11" t="s">
        <v>49</v>
      </c>
      <c r="B5" s="11"/>
      <c r="C5" s="31">
        <v>81433</v>
      </c>
      <c r="D5" s="31">
        <v>97007</v>
      </c>
      <c r="E5" s="31">
        <v>110167</v>
      </c>
      <c r="F5" s="31">
        <v>118577</v>
      </c>
      <c r="G5" s="31">
        <v>130100</v>
      </c>
      <c r="H5" s="31">
        <v>142923</v>
      </c>
      <c r="I5" s="31">
        <v>144564</v>
      </c>
      <c r="J5" s="31">
        <v>147224</v>
      </c>
      <c r="K5" s="31">
        <v>156710</v>
      </c>
      <c r="L5" s="31">
        <v>176798</v>
      </c>
      <c r="M5" s="31">
        <v>205354</v>
      </c>
      <c r="N5" s="31">
        <v>231127</v>
      </c>
      <c r="O5" s="31">
        <v>280203</v>
      </c>
      <c r="P5" s="31">
        <v>315982</v>
      </c>
      <c r="Q5" s="31">
        <v>354387</v>
      </c>
      <c r="R5" s="31">
        <v>414403</v>
      </c>
      <c r="S5" s="31">
        <v>469516</v>
      </c>
      <c r="T5" s="31">
        <v>476705</v>
      </c>
      <c r="U5" s="31">
        <v>511691</v>
      </c>
      <c r="V5" s="31">
        <v>533041</v>
      </c>
      <c r="W5" s="31">
        <v>557807</v>
      </c>
      <c r="X5" s="31">
        <v>581117</v>
      </c>
      <c r="Y5" s="31">
        <v>603891</v>
      </c>
      <c r="Z5" s="31">
        <v>636002</v>
      </c>
      <c r="AA5" s="31">
        <v>720515</v>
      </c>
      <c r="AB5" s="31">
        <v>842268</v>
      </c>
      <c r="AC5" s="31"/>
      <c r="AD5" s="31"/>
      <c r="AE5" s="31"/>
      <c r="AF5" s="31"/>
      <c r="AG5" s="31"/>
      <c r="AH5" s="31"/>
      <c r="AI5" s="31"/>
      <c r="AJ5" s="31"/>
      <c r="AK5" s="31"/>
      <c r="AL5" s="31"/>
      <c r="AM5" s="31"/>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8" ht="15.75">
      <c r="A6" s="11"/>
      <c r="B6" s="11" t="s">
        <v>16</v>
      </c>
      <c r="C6" s="31">
        <v>20740</v>
      </c>
      <c r="D6" s="31">
        <v>22651</v>
      </c>
      <c r="E6" s="31">
        <v>29540</v>
      </c>
      <c r="F6" s="31">
        <v>32270</v>
      </c>
      <c r="G6" s="31">
        <v>36154</v>
      </c>
      <c r="H6" s="31">
        <v>38777</v>
      </c>
      <c r="I6" s="31">
        <v>41938</v>
      </c>
      <c r="J6" s="31">
        <v>43139</v>
      </c>
      <c r="K6" s="31">
        <v>46178</v>
      </c>
      <c r="L6" s="31">
        <v>54037</v>
      </c>
      <c r="M6" s="32">
        <v>63053</v>
      </c>
      <c r="N6" s="32">
        <v>70893</v>
      </c>
      <c r="O6" s="32">
        <v>86041</v>
      </c>
      <c r="P6" s="32">
        <v>101293</v>
      </c>
      <c r="Q6" s="32">
        <v>108427</v>
      </c>
      <c r="R6" s="32">
        <v>131843</v>
      </c>
      <c r="S6" s="32">
        <v>144385</v>
      </c>
      <c r="T6" s="32">
        <v>153694</v>
      </c>
      <c r="U6" s="32">
        <v>180444</v>
      </c>
      <c r="V6" s="32">
        <v>177793</v>
      </c>
      <c r="W6" s="32">
        <v>193365</v>
      </c>
      <c r="X6" s="32">
        <v>195108</v>
      </c>
      <c r="Y6" s="32">
        <v>206321</v>
      </c>
      <c r="Z6" s="32">
        <v>224936</v>
      </c>
      <c r="AA6" s="32">
        <v>249527</v>
      </c>
      <c r="AB6" s="32">
        <v>280834</v>
      </c>
    </row>
    <row r="7" spans="1:28" ht="15.75">
      <c r="A7" s="11"/>
      <c r="B7" s="11" t="s">
        <v>17</v>
      </c>
      <c r="C7" s="31">
        <v>4551</v>
      </c>
      <c r="D7" s="31">
        <v>5467</v>
      </c>
      <c r="E7" s="31">
        <v>6877</v>
      </c>
      <c r="F7" s="31">
        <v>8164</v>
      </c>
      <c r="G7" s="31">
        <v>8880</v>
      </c>
      <c r="H7" s="31">
        <v>10118</v>
      </c>
      <c r="I7" s="31">
        <v>10324</v>
      </c>
      <c r="J7" s="31">
        <v>10933</v>
      </c>
      <c r="K7" s="31">
        <v>11868</v>
      </c>
      <c r="L7" s="31">
        <v>13847</v>
      </c>
      <c r="M7" s="32">
        <v>15517</v>
      </c>
      <c r="N7" s="32">
        <v>17480</v>
      </c>
      <c r="O7" s="32">
        <v>21985</v>
      </c>
      <c r="P7" s="32">
        <v>28607</v>
      </c>
      <c r="Q7" s="32">
        <v>32197</v>
      </c>
      <c r="R7" s="32">
        <v>40149</v>
      </c>
      <c r="S7" s="32">
        <v>44343</v>
      </c>
      <c r="T7" s="32">
        <v>53280</v>
      </c>
      <c r="U7" s="32">
        <v>59666</v>
      </c>
      <c r="V7" s="32">
        <v>60752</v>
      </c>
      <c r="W7" s="32">
        <v>63646</v>
      </c>
      <c r="X7" s="32">
        <v>69963</v>
      </c>
      <c r="Y7" s="32">
        <v>68581</v>
      </c>
      <c r="Z7" s="32">
        <v>63404</v>
      </c>
      <c r="AA7" s="32">
        <v>69763</v>
      </c>
      <c r="AB7" s="32">
        <v>96003</v>
      </c>
    </row>
    <row r="8" spans="1:28" ht="15.75">
      <c r="A8" s="11"/>
      <c r="B8" s="12" t="s">
        <v>50</v>
      </c>
      <c r="C8" s="33">
        <v>19308</v>
      </c>
      <c r="D8" s="33">
        <v>23586</v>
      </c>
      <c r="E8" s="33">
        <v>24234</v>
      </c>
      <c r="F8" s="33">
        <v>25469</v>
      </c>
      <c r="G8" s="33">
        <v>26806</v>
      </c>
      <c r="H8" s="33">
        <v>28264</v>
      </c>
      <c r="I8" s="33">
        <v>28555</v>
      </c>
      <c r="J8" s="33">
        <v>29083</v>
      </c>
      <c r="K8" s="33">
        <v>30777</v>
      </c>
      <c r="L8" s="33">
        <v>35958</v>
      </c>
      <c r="M8" s="32">
        <v>41171</v>
      </c>
      <c r="N8" s="32">
        <v>46622</v>
      </c>
      <c r="O8" s="32">
        <v>56047</v>
      </c>
      <c r="P8" s="32">
        <v>65507</v>
      </c>
      <c r="Q8" s="32">
        <v>74922</v>
      </c>
      <c r="R8" s="32">
        <v>78714</v>
      </c>
      <c r="S8" s="32">
        <v>100385</v>
      </c>
      <c r="T8" s="32">
        <v>96307</v>
      </c>
      <c r="U8" s="32">
        <v>102799</v>
      </c>
      <c r="V8" s="32">
        <v>137606</v>
      </c>
      <c r="W8" s="32">
        <v>140021</v>
      </c>
      <c r="X8" s="32">
        <v>140000</v>
      </c>
      <c r="Y8" s="32">
        <v>141257</v>
      </c>
      <c r="Z8" s="32">
        <v>153292</v>
      </c>
      <c r="AA8" s="32">
        <v>184549</v>
      </c>
      <c r="AB8" s="32">
        <v>216728</v>
      </c>
    </row>
    <row r="9" spans="1:28" ht="15.75">
      <c r="A9" s="11"/>
      <c r="B9" s="12" t="s">
        <v>51</v>
      </c>
      <c r="C9" s="33">
        <v>26255</v>
      </c>
      <c r="D9" s="33">
        <v>33276</v>
      </c>
      <c r="E9" s="33">
        <v>35003</v>
      </c>
      <c r="F9" s="33">
        <v>37421</v>
      </c>
      <c r="G9" s="33">
        <v>41762</v>
      </c>
      <c r="H9" s="33">
        <v>48015</v>
      </c>
      <c r="I9" s="33">
        <v>45468</v>
      </c>
      <c r="J9" s="33">
        <v>46240</v>
      </c>
      <c r="K9" s="33">
        <v>48496</v>
      </c>
      <c r="L9" s="33">
        <v>50194</v>
      </c>
      <c r="M9" s="32">
        <v>60155</v>
      </c>
      <c r="N9" s="32">
        <v>66909</v>
      </c>
      <c r="O9" s="32">
        <v>78753</v>
      </c>
      <c r="P9" s="32">
        <v>78556</v>
      </c>
      <c r="Q9" s="32">
        <v>90388</v>
      </c>
      <c r="R9" s="32">
        <v>101161</v>
      </c>
      <c r="S9" s="32">
        <v>110295</v>
      </c>
      <c r="T9" s="32">
        <v>103684</v>
      </c>
      <c r="U9" s="32">
        <v>95866</v>
      </c>
      <c r="V9" s="32">
        <v>80494</v>
      </c>
      <c r="W9" s="32">
        <v>81276</v>
      </c>
      <c r="X9" s="32">
        <v>90525</v>
      </c>
      <c r="Y9" s="32">
        <v>90082</v>
      </c>
      <c r="Z9" s="32">
        <v>98043</v>
      </c>
      <c r="AA9" s="32">
        <v>103126</v>
      </c>
      <c r="AB9" s="32">
        <v>97160</v>
      </c>
    </row>
    <row r="10" spans="1:28" ht="15.75">
      <c r="A10" s="11"/>
      <c r="B10" s="12" t="s">
        <v>52</v>
      </c>
      <c r="C10" s="33">
        <v>6309</v>
      </c>
      <c r="D10" s="33">
        <v>7167</v>
      </c>
      <c r="E10" s="33">
        <v>8862</v>
      </c>
      <c r="F10" s="33">
        <v>9951</v>
      </c>
      <c r="G10" s="33">
        <v>10795</v>
      </c>
      <c r="H10" s="33">
        <v>12370</v>
      </c>
      <c r="I10" s="33">
        <v>11657</v>
      </c>
      <c r="J10" s="33">
        <v>11153</v>
      </c>
      <c r="K10" s="33">
        <v>11722</v>
      </c>
      <c r="L10" s="33">
        <v>13655</v>
      </c>
      <c r="M10" s="32">
        <v>15372</v>
      </c>
      <c r="N10" s="32">
        <v>18081</v>
      </c>
      <c r="O10" s="32">
        <v>22925</v>
      </c>
      <c r="P10" s="32">
        <v>26537</v>
      </c>
      <c r="Q10" s="32">
        <v>29220</v>
      </c>
      <c r="R10" s="32">
        <v>39526</v>
      </c>
      <c r="S10" s="32">
        <v>43655</v>
      </c>
      <c r="T10" s="32">
        <v>45249</v>
      </c>
      <c r="U10" s="32">
        <v>47749</v>
      </c>
      <c r="V10" s="32">
        <v>48576</v>
      </c>
      <c r="W10" s="32">
        <v>53336</v>
      </c>
      <c r="X10" s="32">
        <v>59949</v>
      </c>
      <c r="Y10" s="32">
        <v>62390</v>
      </c>
      <c r="Z10" s="32">
        <v>67762</v>
      </c>
      <c r="AA10" s="32">
        <v>78298</v>
      </c>
      <c r="AB10" s="32">
        <v>102512</v>
      </c>
    </row>
    <row r="11" spans="1:28" ht="15.75">
      <c r="A11" s="11"/>
      <c r="B11" s="12" t="s">
        <v>53</v>
      </c>
      <c r="C11" s="33">
        <v>419</v>
      </c>
      <c r="D11" s="33">
        <v>466</v>
      </c>
      <c r="E11" s="33">
        <v>607</v>
      </c>
      <c r="F11" s="33">
        <v>610</v>
      </c>
      <c r="G11" s="33">
        <v>704</v>
      </c>
      <c r="H11" s="33">
        <v>728</v>
      </c>
      <c r="I11" s="33">
        <v>860</v>
      </c>
      <c r="J11" s="33">
        <v>891</v>
      </c>
      <c r="K11" s="33">
        <v>924</v>
      </c>
      <c r="L11" s="33">
        <v>1407</v>
      </c>
      <c r="M11" s="32">
        <v>1263</v>
      </c>
      <c r="N11" s="32">
        <v>1443</v>
      </c>
      <c r="O11" s="32">
        <v>1625</v>
      </c>
      <c r="P11" s="32">
        <v>1933</v>
      </c>
      <c r="Q11" s="32">
        <v>2250</v>
      </c>
      <c r="R11" s="32">
        <v>3605</v>
      </c>
      <c r="S11" s="32">
        <v>3556</v>
      </c>
      <c r="T11" s="32">
        <v>3767</v>
      </c>
      <c r="U11" s="32">
        <v>3647</v>
      </c>
      <c r="V11" s="32">
        <v>4584</v>
      </c>
      <c r="W11" s="32">
        <v>4394</v>
      </c>
      <c r="X11" s="32">
        <v>4246</v>
      </c>
      <c r="Y11" s="32">
        <v>5120</v>
      </c>
      <c r="Z11" s="32">
        <v>5940</v>
      </c>
      <c r="AA11" s="32">
        <v>6919</v>
      </c>
      <c r="AB11" s="32">
        <v>7322</v>
      </c>
    </row>
    <row r="12" spans="1:28" ht="15.75">
      <c r="A12" s="11"/>
      <c r="B12" s="12" t="s">
        <v>54</v>
      </c>
      <c r="C12" s="33">
        <v>2739</v>
      </c>
      <c r="D12" s="33">
        <v>3224</v>
      </c>
      <c r="E12" s="33">
        <v>3485</v>
      </c>
      <c r="F12" s="33">
        <v>3290</v>
      </c>
      <c r="G12" s="33">
        <v>3191</v>
      </c>
      <c r="H12" s="33">
        <v>3025</v>
      </c>
      <c r="I12" s="33">
        <v>3294</v>
      </c>
      <c r="J12" s="33">
        <v>3201</v>
      </c>
      <c r="K12" s="33">
        <v>3711</v>
      </c>
      <c r="L12" s="33">
        <v>4168</v>
      </c>
      <c r="M12" s="32">
        <v>4740</v>
      </c>
      <c r="N12" s="32">
        <v>4851</v>
      </c>
      <c r="O12" s="32">
        <v>6197</v>
      </c>
      <c r="P12" s="32">
        <v>5845</v>
      </c>
      <c r="Q12" s="32">
        <v>7821</v>
      </c>
      <c r="R12" s="32">
        <v>7515</v>
      </c>
      <c r="S12" s="32">
        <v>9374</v>
      </c>
      <c r="T12" s="32">
        <v>9312</v>
      </c>
      <c r="U12" s="32">
        <v>10045</v>
      </c>
      <c r="V12" s="32">
        <v>11652</v>
      </c>
      <c r="W12" s="32">
        <v>9617</v>
      </c>
      <c r="X12" s="32">
        <v>10169</v>
      </c>
      <c r="Y12" s="32">
        <v>16220</v>
      </c>
      <c r="Z12" s="32">
        <v>9387</v>
      </c>
      <c r="AA12" s="32">
        <v>13160</v>
      </c>
      <c r="AB12" s="32">
        <v>21922</v>
      </c>
    </row>
    <row r="13" spans="1:28" ht="15.75">
      <c r="A13" s="11"/>
      <c r="B13" s="12" t="s">
        <v>55</v>
      </c>
      <c r="C13" s="33">
        <v>1112</v>
      </c>
      <c r="D13" s="33">
        <v>1170</v>
      </c>
      <c r="E13" s="33">
        <v>1559</v>
      </c>
      <c r="F13" s="33">
        <v>1402</v>
      </c>
      <c r="G13" s="33">
        <v>1808</v>
      </c>
      <c r="H13" s="33">
        <v>1626</v>
      </c>
      <c r="I13" s="33">
        <v>2468</v>
      </c>
      <c r="J13" s="33">
        <v>2584</v>
      </c>
      <c r="K13" s="33">
        <v>3034</v>
      </c>
      <c r="L13" s="33">
        <v>3532</v>
      </c>
      <c r="M13" s="32">
        <v>4083</v>
      </c>
      <c r="N13" s="32">
        <v>4848</v>
      </c>
      <c r="O13" s="32">
        <v>6630</v>
      </c>
      <c r="P13" s="32">
        <v>7704</v>
      </c>
      <c r="Q13" s="32">
        <v>9162</v>
      </c>
      <c r="R13" s="32">
        <v>11890</v>
      </c>
      <c r="S13" s="32">
        <v>13523</v>
      </c>
      <c r="T13" s="32">
        <v>11412</v>
      </c>
      <c r="U13" s="32">
        <v>11475</v>
      </c>
      <c r="V13" s="32">
        <v>11584</v>
      </c>
      <c r="W13" s="32">
        <v>12152</v>
      </c>
      <c r="X13" s="32">
        <v>11157</v>
      </c>
      <c r="Y13" s="32">
        <v>13920</v>
      </c>
      <c r="Z13" s="32">
        <v>13238</v>
      </c>
      <c r="AA13" s="32">
        <v>15173</v>
      </c>
      <c r="AB13" s="32">
        <v>19787</v>
      </c>
    </row>
    <row r="14" spans="1:256" ht="15.75">
      <c r="A14" s="11" t="s">
        <v>56</v>
      </c>
      <c r="B14" s="11"/>
      <c r="C14" s="31">
        <v>997</v>
      </c>
      <c r="D14" s="31">
        <v>932</v>
      </c>
      <c r="E14" s="31">
        <v>1014</v>
      </c>
      <c r="F14" s="31">
        <v>899</v>
      </c>
      <c r="G14" s="31">
        <v>1076</v>
      </c>
      <c r="H14" s="31">
        <v>1200</v>
      </c>
      <c r="I14" s="31">
        <v>1250</v>
      </c>
      <c r="J14" s="31">
        <v>1378</v>
      </c>
      <c r="K14" s="31">
        <v>1182</v>
      </c>
      <c r="L14" s="31">
        <v>2861</v>
      </c>
      <c r="M14" s="31">
        <v>4663</v>
      </c>
      <c r="N14" s="31">
        <v>6958</v>
      </c>
      <c r="O14" s="31">
        <v>9648</v>
      </c>
      <c r="P14" s="31">
        <v>13280</v>
      </c>
      <c r="Q14" s="31">
        <v>13888</v>
      </c>
      <c r="R14" s="31">
        <v>20676</v>
      </c>
      <c r="S14" s="31">
        <v>31205</v>
      </c>
      <c r="T14" s="31">
        <v>36807</v>
      </c>
      <c r="U14" s="31">
        <v>38957</v>
      </c>
      <c r="V14" s="31">
        <v>47095</v>
      </c>
      <c r="W14" s="31">
        <v>53014</v>
      </c>
      <c r="X14" s="31">
        <v>60278</v>
      </c>
      <c r="Y14" s="31">
        <v>68340</v>
      </c>
      <c r="Z14" s="31">
        <v>89244</v>
      </c>
      <c r="AA14" s="31">
        <v>92465</v>
      </c>
      <c r="AB14" s="31">
        <v>110788</v>
      </c>
      <c r="AC14" s="31"/>
      <c r="AD14" s="31"/>
      <c r="AE14" s="31"/>
      <c r="AF14" s="31"/>
      <c r="AG14" s="31"/>
      <c r="AH14" s="31"/>
      <c r="AI14" s="31"/>
      <c r="AJ14" s="31"/>
      <c r="AK14" s="31"/>
      <c r="AL14" s="31"/>
      <c r="AM14" s="31"/>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8" ht="15.75">
      <c r="A15" s="11"/>
      <c r="B15" s="11" t="s">
        <v>57</v>
      </c>
      <c r="C15" s="31">
        <v>98</v>
      </c>
      <c r="D15" s="31">
        <v>148</v>
      </c>
      <c r="E15" s="31">
        <v>151</v>
      </c>
      <c r="F15" s="31">
        <v>205</v>
      </c>
      <c r="G15" s="31">
        <v>247</v>
      </c>
      <c r="H15" s="31">
        <v>233</v>
      </c>
      <c r="I15" s="31">
        <v>218</v>
      </c>
      <c r="J15" s="31">
        <v>268</v>
      </c>
      <c r="K15" s="31">
        <v>347</v>
      </c>
      <c r="L15" s="31">
        <v>397</v>
      </c>
      <c r="M15" s="32">
        <v>443</v>
      </c>
      <c r="N15" s="32">
        <v>1401</v>
      </c>
      <c r="O15" s="32">
        <v>2810</v>
      </c>
      <c r="P15" s="32">
        <v>3400</v>
      </c>
      <c r="Q15" s="32">
        <v>5007</v>
      </c>
      <c r="R15" s="32">
        <v>6225</v>
      </c>
      <c r="S15" s="32">
        <v>9908</v>
      </c>
      <c r="T15" s="32">
        <v>14763</v>
      </c>
      <c r="U15" s="32">
        <v>12464</v>
      </c>
      <c r="V15" s="32">
        <v>12991</v>
      </c>
      <c r="W15" s="32">
        <v>16299</v>
      </c>
      <c r="X15" s="32">
        <v>15975</v>
      </c>
      <c r="Y15" s="32">
        <v>16628</v>
      </c>
      <c r="Z15" s="32">
        <v>19095</v>
      </c>
      <c r="AA15" s="32">
        <v>20036</v>
      </c>
      <c r="AB15" s="32">
        <v>24788</v>
      </c>
    </row>
    <row r="16" spans="1:28" ht="15.75">
      <c r="A16" s="11"/>
      <c r="B16" s="11" t="s">
        <v>58</v>
      </c>
      <c r="C16" s="31">
        <v>899</v>
      </c>
      <c r="D16" s="31">
        <v>784</v>
      </c>
      <c r="E16" s="31">
        <v>863</v>
      </c>
      <c r="F16" s="31">
        <v>694</v>
      </c>
      <c r="G16" s="31">
        <v>829</v>
      </c>
      <c r="H16" s="31">
        <v>967</v>
      </c>
      <c r="I16" s="31">
        <v>1032</v>
      </c>
      <c r="J16" s="31">
        <v>1110</v>
      </c>
      <c r="K16" s="31">
        <v>835</v>
      </c>
      <c r="L16" s="31">
        <v>2464</v>
      </c>
      <c r="M16" s="32">
        <v>4220</v>
      </c>
      <c r="N16" s="32">
        <v>5557</v>
      </c>
      <c r="O16" s="32">
        <v>6838</v>
      </c>
      <c r="P16" s="32">
        <v>9880</v>
      </c>
      <c r="Q16" s="32">
        <v>8881</v>
      </c>
      <c r="R16" s="32">
        <v>14451</v>
      </c>
      <c r="S16" s="32">
        <v>21297</v>
      </c>
      <c r="T16" s="32">
        <v>22044</v>
      </c>
      <c r="U16" s="32">
        <v>26493</v>
      </c>
      <c r="V16" s="32">
        <v>34104</v>
      </c>
      <c r="W16" s="32">
        <v>36715</v>
      </c>
      <c r="X16" s="32">
        <v>44303</v>
      </c>
      <c r="Y16" s="32">
        <v>51712</v>
      </c>
      <c r="Z16" s="32">
        <v>70149</v>
      </c>
      <c r="AA16" s="32">
        <v>72429</v>
      </c>
      <c r="AB16" s="32">
        <v>86000</v>
      </c>
    </row>
    <row r="17" spans="1:28" ht="15.75">
      <c r="A17" s="11" t="s">
        <v>59</v>
      </c>
      <c r="B17" s="11"/>
      <c r="C17" s="31">
        <v>10531</v>
      </c>
      <c r="D17" s="31">
        <v>9174</v>
      </c>
      <c r="E17" s="31">
        <v>-3384</v>
      </c>
      <c r="F17" s="31">
        <v>10066</v>
      </c>
      <c r="G17" s="31">
        <v>5703</v>
      </c>
      <c r="H17" s="31">
        <v>-3320</v>
      </c>
      <c r="I17" s="31">
        <v>4750</v>
      </c>
      <c r="J17" s="31">
        <v>29404</v>
      </c>
      <c r="K17" s="31">
        <v>85373</v>
      </c>
      <c r="L17" s="31">
        <v>112848</v>
      </c>
      <c r="M17" s="32">
        <v>182678</v>
      </c>
      <c r="N17" s="32">
        <v>234145</v>
      </c>
      <c r="O17" s="32">
        <v>222291</v>
      </c>
      <c r="P17" s="32">
        <v>255246</v>
      </c>
      <c r="Q17" s="32">
        <v>329338</v>
      </c>
      <c r="R17" s="32">
        <v>378648</v>
      </c>
      <c r="S17" s="32">
        <v>431404</v>
      </c>
      <c r="T17" s="32">
        <v>410823</v>
      </c>
      <c r="U17" s="32">
        <v>229721</v>
      </c>
      <c r="V17" s="32">
        <v>139793</v>
      </c>
      <c r="W17" s="32">
        <v>140300</v>
      </c>
      <c r="X17" s="32">
        <v>154157</v>
      </c>
      <c r="Y17" s="32">
        <v>220053</v>
      </c>
      <c r="Z17" s="32">
        <v>314155</v>
      </c>
      <c r="AA17" s="32">
        <v>327707</v>
      </c>
      <c r="AB17" s="32">
        <v>377493</v>
      </c>
    </row>
    <row r="18" spans="1:256" s="9" customFormat="1" ht="15.75">
      <c r="A18" s="45" t="s">
        <v>60</v>
      </c>
      <c r="B18" s="45"/>
      <c r="C18" s="34">
        <v>92961</v>
      </c>
      <c r="D18" s="34">
        <v>107113</v>
      </c>
      <c r="E18" s="34">
        <v>107797</v>
      </c>
      <c r="F18" s="34">
        <v>129542</v>
      </c>
      <c r="G18" s="34">
        <v>136879</v>
      </c>
      <c r="H18" s="34">
        <v>140803</v>
      </c>
      <c r="I18" s="34">
        <v>150564</v>
      </c>
      <c r="J18" s="34">
        <v>178006</v>
      </c>
      <c r="K18" s="34">
        <v>243265</v>
      </c>
      <c r="L18" s="34">
        <v>292507</v>
      </c>
      <c r="M18" s="34">
        <v>392695</v>
      </c>
      <c r="N18" s="34">
        <v>472230</v>
      </c>
      <c r="O18" s="34">
        <v>512142</v>
      </c>
      <c r="P18" s="34">
        <v>584508</v>
      </c>
      <c r="Q18" s="34">
        <v>697613</v>
      </c>
      <c r="R18" s="34">
        <v>813727</v>
      </c>
      <c r="S18" s="34">
        <v>932125</v>
      </c>
      <c r="T18" s="34">
        <v>924335</v>
      </c>
      <c r="U18" s="34">
        <v>780369</v>
      </c>
      <c r="V18" s="34">
        <v>719929</v>
      </c>
      <c r="W18" s="34">
        <v>751121</v>
      </c>
      <c r="X18" s="34">
        <v>795552</v>
      </c>
      <c r="Y18" s="34">
        <v>892284</v>
      </c>
      <c r="Z18" s="34">
        <v>1039401</v>
      </c>
      <c r="AA18" s="34">
        <v>1140687</v>
      </c>
      <c r="AB18" s="34">
        <v>1330549</v>
      </c>
      <c r="AC18" s="34"/>
      <c r="AD18" s="34"/>
      <c r="AE18" s="34"/>
      <c r="AF18" s="34"/>
      <c r="AG18" s="34"/>
      <c r="AH18" s="34"/>
      <c r="AI18" s="34"/>
      <c r="AJ18" s="34"/>
      <c r="AK18" s="34"/>
      <c r="AL18" s="34"/>
      <c r="AM18" s="34"/>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20" spans="1:28" s="35" customFormat="1" ht="15.75">
      <c r="A20" s="45"/>
      <c r="B20" s="45"/>
      <c r="C20" s="26">
        <v>1980</v>
      </c>
      <c r="D20" s="26">
        <v>1981</v>
      </c>
      <c r="E20" s="26">
        <v>1982</v>
      </c>
      <c r="F20" s="26">
        <v>1983</v>
      </c>
      <c r="G20" s="26">
        <v>1984</v>
      </c>
      <c r="H20" s="26">
        <v>1985</v>
      </c>
      <c r="I20" s="26">
        <v>1986</v>
      </c>
      <c r="J20" s="26">
        <v>1987</v>
      </c>
      <c r="K20" s="26">
        <v>1988</v>
      </c>
      <c r="L20" s="26">
        <v>1989</v>
      </c>
      <c r="M20" s="26">
        <v>1990</v>
      </c>
      <c r="N20" s="26">
        <v>1991</v>
      </c>
      <c r="O20" s="26">
        <v>1992</v>
      </c>
      <c r="P20" s="26">
        <v>1993</v>
      </c>
      <c r="Q20" s="26">
        <v>1994</v>
      </c>
      <c r="R20" s="26">
        <v>1995</v>
      </c>
      <c r="S20" s="26">
        <v>1996</v>
      </c>
      <c r="T20" s="26">
        <v>1997</v>
      </c>
      <c r="U20" s="26">
        <v>1998</v>
      </c>
      <c r="V20" s="26">
        <v>1999</v>
      </c>
      <c r="W20" s="26">
        <v>2000</v>
      </c>
      <c r="X20" s="26">
        <v>2001</v>
      </c>
      <c r="Y20" s="26">
        <v>2002</v>
      </c>
      <c r="Z20" s="26">
        <v>2003</v>
      </c>
      <c r="AA20" s="26">
        <v>2004</v>
      </c>
      <c r="AB20" s="26">
        <v>2005</v>
      </c>
    </row>
    <row r="21" spans="1:256" ht="15.75">
      <c r="A21" s="27" t="s">
        <v>61</v>
      </c>
      <c r="B21" s="11"/>
      <c r="C21" s="31">
        <v>93689</v>
      </c>
      <c r="D21" s="31">
        <v>107839</v>
      </c>
      <c r="E21" s="31">
        <v>113040</v>
      </c>
      <c r="F21" s="31">
        <v>133448</v>
      </c>
      <c r="G21" s="31">
        <v>148640</v>
      </c>
      <c r="H21" s="31">
        <v>150378</v>
      </c>
      <c r="I21" s="31">
        <v>163078</v>
      </c>
      <c r="J21" s="31">
        <v>188621</v>
      </c>
      <c r="K21" s="31">
        <v>257352</v>
      </c>
      <c r="L21" s="31">
        <v>307449</v>
      </c>
      <c r="M21" s="31">
        <v>398187</v>
      </c>
      <c r="N21" s="31">
        <v>459396</v>
      </c>
      <c r="O21" s="31">
        <v>488419</v>
      </c>
      <c r="P21" s="31">
        <v>555241</v>
      </c>
      <c r="Q21" s="31">
        <v>654711</v>
      </c>
      <c r="R21" s="31">
        <v>763091</v>
      </c>
      <c r="S21" s="31">
        <v>862832</v>
      </c>
      <c r="T21" s="31">
        <v>837979</v>
      </c>
      <c r="U21" s="31">
        <v>705840</v>
      </c>
      <c r="V21" s="31">
        <v>692920</v>
      </c>
      <c r="W21" s="31">
        <v>743765</v>
      </c>
      <c r="X21" s="31">
        <v>785218</v>
      </c>
      <c r="Y21" s="31">
        <v>894164</v>
      </c>
      <c r="Z21" s="31">
        <v>1045563</v>
      </c>
      <c r="AA21" s="31">
        <v>1148577</v>
      </c>
      <c r="AB21" s="31">
        <v>1316213</v>
      </c>
      <c r="AC21" s="31"/>
      <c r="AD21" s="31"/>
      <c r="AE21" s="31"/>
      <c r="AF21" s="31"/>
      <c r="AG21" s="31"/>
      <c r="AH21" s="31"/>
      <c r="AI21" s="31"/>
      <c r="AJ21" s="31"/>
      <c r="AK21" s="31"/>
      <c r="AL21" s="31"/>
      <c r="AM21" s="31"/>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8" ht="15.75">
      <c r="A22" s="11"/>
      <c r="B22" s="11" t="s">
        <v>62</v>
      </c>
      <c r="C22" s="31">
        <v>7679</v>
      </c>
      <c r="D22" s="31">
        <v>9460</v>
      </c>
      <c r="E22" s="31">
        <v>12617</v>
      </c>
      <c r="F22" s="31">
        <v>15397</v>
      </c>
      <c r="G22" s="31">
        <v>17919</v>
      </c>
      <c r="H22" s="31">
        <v>20619</v>
      </c>
      <c r="I22" s="31">
        <v>20059</v>
      </c>
      <c r="J22" s="31">
        <v>20645</v>
      </c>
      <c r="K22" s="31">
        <v>26269</v>
      </c>
      <c r="L22" s="31">
        <v>30793</v>
      </c>
      <c r="M22" s="32">
        <v>43860</v>
      </c>
      <c r="N22" s="32">
        <v>51953</v>
      </c>
      <c r="O22" s="32">
        <v>53280</v>
      </c>
      <c r="P22" s="32">
        <v>59869</v>
      </c>
      <c r="Q22" s="32">
        <v>70419</v>
      </c>
      <c r="R22" s="32">
        <v>91795</v>
      </c>
      <c r="S22" s="32">
        <v>112306</v>
      </c>
      <c r="T22" s="32">
        <v>116291</v>
      </c>
      <c r="U22" s="32">
        <v>127817</v>
      </c>
      <c r="V22" s="32">
        <v>96375</v>
      </c>
      <c r="W22" s="32">
        <v>95711</v>
      </c>
      <c r="X22" s="32">
        <v>102050</v>
      </c>
      <c r="Y22" s="32">
        <v>110319</v>
      </c>
      <c r="Z22" s="32">
        <v>123163</v>
      </c>
      <c r="AA22" s="32">
        <v>136545</v>
      </c>
      <c r="AB22" s="32">
        <v>148815</v>
      </c>
    </row>
    <row r="23" spans="1:28" ht="15.75">
      <c r="A23" s="11"/>
      <c r="B23" s="11" t="s">
        <v>4</v>
      </c>
      <c r="C23" s="31">
        <v>9625</v>
      </c>
      <c r="D23" s="31">
        <v>13467</v>
      </c>
      <c r="E23" s="31">
        <v>12881</v>
      </c>
      <c r="F23" s="31">
        <v>13325</v>
      </c>
      <c r="G23" s="31">
        <v>14753</v>
      </c>
      <c r="H23" s="31">
        <v>15526</v>
      </c>
      <c r="I23" s="31">
        <v>15705</v>
      </c>
      <c r="J23" s="31">
        <v>18003</v>
      </c>
      <c r="K23" s="31">
        <v>27908</v>
      </c>
      <c r="L23" s="31">
        <v>40152</v>
      </c>
      <c r="M23" s="32">
        <v>61602</v>
      </c>
      <c r="N23" s="32">
        <v>79266</v>
      </c>
      <c r="O23" s="32">
        <v>90436</v>
      </c>
      <c r="P23" s="32">
        <v>108232</v>
      </c>
      <c r="Q23" s="32">
        <v>138138</v>
      </c>
      <c r="R23" s="32">
        <v>162115</v>
      </c>
      <c r="S23" s="32">
        <v>176294</v>
      </c>
      <c r="T23" s="32">
        <v>166387</v>
      </c>
      <c r="U23" s="32">
        <v>91464</v>
      </c>
      <c r="V23" s="32">
        <v>114231</v>
      </c>
      <c r="W23" s="32">
        <v>154673</v>
      </c>
      <c r="X23" s="32">
        <v>159117</v>
      </c>
      <c r="Y23" s="32">
        <v>183756</v>
      </c>
      <c r="Z23" s="32">
        <v>233304</v>
      </c>
      <c r="AA23" s="32">
        <v>285049</v>
      </c>
      <c r="AB23" s="32">
        <v>369307</v>
      </c>
    </row>
    <row r="24" spans="1:28" ht="15.75">
      <c r="A24" s="11"/>
      <c r="B24" s="11" t="s">
        <v>63</v>
      </c>
      <c r="C24" s="31">
        <v>81672</v>
      </c>
      <c r="D24" s="31">
        <v>88722</v>
      </c>
      <c r="E24" s="31">
        <v>93429</v>
      </c>
      <c r="F24" s="31">
        <v>114158</v>
      </c>
      <c r="G24" s="31">
        <v>119100</v>
      </c>
      <c r="H24" s="31">
        <v>120749</v>
      </c>
      <c r="I24" s="31">
        <v>133129</v>
      </c>
      <c r="J24" s="31">
        <v>159561</v>
      </c>
      <c r="K24" s="31">
        <v>208261</v>
      </c>
      <c r="L24" s="31">
        <v>254206</v>
      </c>
      <c r="M24" s="32">
        <v>312716</v>
      </c>
      <c r="N24" s="32">
        <v>339895</v>
      </c>
      <c r="O24" s="32">
        <v>353433</v>
      </c>
      <c r="P24" s="32">
        <v>399152</v>
      </c>
      <c r="Q24" s="32">
        <v>455058</v>
      </c>
      <c r="R24" s="32">
        <v>515122</v>
      </c>
      <c r="S24" s="32">
        <v>573428</v>
      </c>
      <c r="T24" s="32">
        <v>551105</v>
      </c>
      <c r="U24" s="32">
        <v>489680</v>
      </c>
      <c r="V24" s="32">
        <v>489619</v>
      </c>
      <c r="W24" s="32">
        <v>505778</v>
      </c>
      <c r="X24" s="32">
        <v>537994</v>
      </c>
      <c r="Y24" s="32">
        <v>614613</v>
      </c>
      <c r="Z24" s="32">
        <v>714187</v>
      </c>
      <c r="AA24" s="32">
        <v>777210</v>
      </c>
      <c r="AB24" s="32">
        <v>858221</v>
      </c>
    </row>
    <row r="25" spans="1:28" ht="15.75">
      <c r="A25" s="11"/>
      <c r="B25" s="11" t="s">
        <v>10</v>
      </c>
      <c r="C25" s="31">
        <v>5439</v>
      </c>
      <c r="D25" s="31">
        <v>3997</v>
      </c>
      <c r="E25" s="31">
        <v>6091</v>
      </c>
      <c r="F25" s="31">
        <v>9656</v>
      </c>
      <c r="G25" s="31">
        <v>3381</v>
      </c>
      <c r="H25" s="31">
        <v>6784</v>
      </c>
      <c r="I25" s="31">
        <v>6100</v>
      </c>
      <c r="J25" s="31">
        <v>9892</v>
      </c>
      <c r="K25" s="31">
        <v>5419</v>
      </c>
      <c r="L25" s="31">
        <v>18096</v>
      </c>
      <c r="M25" s="32">
        <v>20432</v>
      </c>
      <c r="N25" s="32">
        <v>15157</v>
      </c>
      <c r="O25" s="32">
        <v>13868</v>
      </c>
      <c r="P25" s="32">
        <v>18491</v>
      </c>
      <c r="Q25" s="32">
        <v>18015</v>
      </c>
      <c r="R25" s="32">
        <v>16301</v>
      </c>
      <c r="S25" s="32">
        <v>12252</v>
      </c>
      <c r="T25" s="32">
        <v>10407</v>
      </c>
      <c r="U25" s="32">
        <v>13473</v>
      </c>
      <c r="V25" s="32">
        <v>17678</v>
      </c>
      <c r="W25" s="32">
        <v>23466</v>
      </c>
      <c r="X25" s="32">
        <v>25176</v>
      </c>
      <c r="Y25" s="32">
        <v>27057</v>
      </c>
      <c r="Z25" s="32">
        <v>38906</v>
      </c>
      <c r="AA25" s="32">
        <v>77428</v>
      </c>
      <c r="AB25" s="32">
        <v>89894</v>
      </c>
    </row>
    <row r="26" spans="2:28" ht="15.75">
      <c r="B26" s="11" t="s">
        <v>67</v>
      </c>
      <c r="C26" s="31">
        <v>152</v>
      </c>
      <c r="D26" s="31">
        <v>187</v>
      </c>
      <c r="E26" s="31">
        <v>204</v>
      </c>
      <c r="F26" s="31">
        <v>224</v>
      </c>
      <c r="G26" s="31">
        <v>249</v>
      </c>
      <c r="H26" s="31">
        <v>268</v>
      </c>
      <c r="I26" s="31">
        <v>285</v>
      </c>
      <c r="J26" s="31">
        <v>304</v>
      </c>
      <c r="K26" s="31">
        <v>333</v>
      </c>
      <c r="L26" s="31">
        <v>394</v>
      </c>
      <c r="M26" s="32">
        <v>441</v>
      </c>
      <c r="N26" s="32">
        <v>3439</v>
      </c>
      <c r="O26" s="32">
        <v>5138</v>
      </c>
      <c r="P26" s="32">
        <v>6479</v>
      </c>
      <c r="Q26" s="32">
        <v>9111</v>
      </c>
      <c r="R26" s="32">
        <v>10360</v>
      </c>
      <c r="S26" s="32">
        <v>13056</v>
      </c>
      <c r="T26" s="32">
        <v>14603</v>
      </c>
      <c r="U26" s="32">
        <v>10352</v>
      </c>
      <c r="V26" s="32">
        <v>10373</v>
      </c>
      <c r="W26" s="32">
        <v>11069</v>
      </c>
      <c r="X26" s="32">
        <v>11233</v>
      </c>
      <c r="Y26" s="32">
        <v>12533</v>
      </c>
      <c r="Z26" s="32">
        <v>13815</v>
      </c>
      <c r="AA26" s="32">
        <v>27201</v>
      </c>
      <c r="AB26" s="32">
        <v>29764</v>
      </c>
    </row>
    <row r="27" spans="1:256" ht="15.75">
      <c r="A27" s="27" t="s">
        <v>64</v>
      </c>
      <c r="B27" s="11"/>
      <c r="C27" s="31">
        <v>-728</v>
      </c>
      <c r="D27" s="31">
        <v>-726</v>
      </c>
      <c r="E27" s="31">
        <v>-5243</v>
      </c>
      <c r="F27" s="31">
        <v>-3906</v>
      </c>
      <c r="G27" s="31">
        <v>-11761</v>
      </c>
      <c r="H27" s="31">
        <v>-9575</v>
      </c>
      <c r="I27" s="31">
        <v>-12514</v>
      </c>
      <c r="J27" s="31">
        <v>-10615</v>
      </c>
      <c r="K27" s="31">
        <v>-14087</v>
      </c>
      <c r="L27" s="31">
        <v>-14942</v>
      </c>
      <c r="M27" s="31">
        <v>-5492</v>
      </c>
      <c r="N27" s="31">
        <v>12834</v>
      </c>
      <c r="O27" s="31">
        <v>23723</v>
      </c>
      <c r="P27" s="31">
        <v>29267</v>
      </c>
      <c r="Q27" s="31">
        <v>42902</v>
      </c>
      <c r="R27" s="31">
        <v>50636</v>
      </c>
      <c r="S27" s="31">
        <v>69293</v>
      </c>
      <c r="T27" s="31">
        <v>86356</v>
      </c>
      <c r="U27" s="31">
        <v>74529</v>
      </c>
      <c r="V27" s="31">
        <v>27009</v>
      </c>
      <c r="W27" s="31">
        <v>7356</v>
      </c>
      <c r="X27" s="31">
        <v>10334</v>
      </c>
      <c r="Y27" s="31">
        <v>-1880</v>
      </c>
      <c r="Z27" s="31">
        <v>-6162</v>
      </c>
      <c r="AA27" s="31">
        <v>-7890</v>
      </c>
      <c r="AB27" s="31">
        <v>14336</v>
      </c>
      <c r="AC27" s="31"/>
      <c r="AD27" s="31"/>
      <c r="AE27" s="31"/>
      <c r="AF27" s="31"/>
      <c r="AG27" s="31"/>
      <c r="AH27" s="31"/>
      <c r="AI27" s="31"/>
      <c r="AJ27" s="31"/>
      <c r="AK27" s="31"/>
      <c r="AL27" s="31"/>
      <c r="AM27" s="31"/>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8" ht="15.75">
      <c r="A28" s="11"/>
      <c r="B28" s="11" t="s">
        <v>65</v>
      </c>
      <c r="C28" s="31">
        <v>5315</v>
      </c>
      <c r="D28" s="31">
        <v>8075</v>
      </c>
      <c r="E28" s="31">
        <v>7884</v>
      </c>
      <c r="F28" s="31">
        <v>13224</v>
      </c>
      <c r="G28" s="31">
        <v>8493</v>
      </c>
      <c r="H28" s="31">
        <v>13273</v>
      </c>
      <c r="I28" s="31">
        <v>15737</v>
      </c>
      <c r="J28" s="31">
        <v>17325</v>
      </c>
      <c r="K28" s="31">
        <v>17045</v>
      </c>
      <c r="L28" s="31">
        <v>19917</v>
      </c>
      <c r="M28" s="32">
        <v>24273</v>
      </c>
      <c r="N28" s="32">
        <v>35451</v>
      </c>
      <c r="O28" s="32">
        <v>44084</v>
      </c>
      <c r="P28" s="32">
        <v>45389</v>
      </c>
      <c r="Q28" s="32">
        <v>52942</v>
      </c>
      <c r="R28" s="32">
        <v>53216</v>
      </c>
      <c r="S28" s="32">
        <v>65530</v>
      </c>
      <c r="T28" s="32">
        <v>81660</v>
      </c>
      <c r="U28" s="32">
        <v>75771</v>
      </c>
      <c r="V28" s="32">
        <v>61300</v>
      </c>
      <c r="W28" s="32">
        <v>48122</v>
      </c>
      <c r="X28" s="32">
        <v>57285</v>
      </c>
      <c r="Y28" s="32">
        <v>60747</v>
      </c>
      <c r="Z28" s="32">
        <v>68420</v>
      </c>
      <c r="AA28" s="32">
        <v>62674</v>
      </c>
      <c r="AB28" s="32">
        <v>91250</v>
      </c>
    </row>
    <row r="29" spans="1:28" ht="15.75">
      <c r="A29" s="11"/>
      <c r="B29" s="11" t="s">
        <v>66</v>
      </c>
      <c r="C29" s="31">
        <v>10905</v>
      </c>
      <c r="D29" s="31">
        <v>14600</v>
      </c>
      <c r="E29" s="31">
        <v>18778</v>
      </c>
      <c r="F29" s="31">
        <v>22275</v>
      </c>
      <c r="G29" s="31">
        <v>26762</v>
      </c>
      <c r="H29" s="31">
        <v>30519</v>
      </c>
      <c r="I29" s="31">
        <v>35959</v>
      </c>
      <c r="J29" s="31">
        <v>36695</v>
      </c>
      <c r="K29" s="31">
        <v>40061</v>
      </c>
      <c r="L29" s="31">
        <v>44421</v>
      </c>
      <c r="M29" s="32">
        <v>39971</v>
      </c>
      <c r="N29" s="32">
        <v>32172</v>
      </c>
      <c r="O29" s="32">
        <v>28602</v>
      </c>
      <c r="P29" s="32">
        <v>25195</v>
      </c>
      <c r="Q29" s="32">
        <v>20666</v>
      </c>
      <c r="R29" s="32">
        <v>14244</v>
      </c>
      <c r="S29" s="32">
        <v>9429</v>
      </c>
      <c r="T29" s="32">
        <v>12859</v>
      </c>
      <c r="U29" s="32">
        <v>18976</v>
      </c>
      <c r="V29" s="32">
        <v>48624</v>
      </c>
      <c r="W29" s="32">
        <v>55643</v>
      </c>
      <c r="X29" s="32">
        <v>60234</v>
      </c>
      <c r="Y29" s="32">
        <v>74734</v>
      </c>
      <c r="Z29" s="32">
        <v>88537</v>
      </c>
      <c r="AA29" s="32">
        <v>83112</v>
      </c>
      <c r="AB29" s="32">
        <v>91088</v>
      </c>
    </row>
    <row r="30" spans="2:256" ht="15.75">
      <c r="B30" s="11" t="s">
        <v>68</v>
      </c>
      <c r="C30" s="31">
        <v>1659</v>
      </c>
      <c r="D30" s="31">
        <v>2076</v>
      </c>
      <c r="E30" s="31">
        <v>2048</v>
      </c>
      <c r="F30" s="31">
        <v>2018</v>
      </c>
      <c r="G30" s="31">
        <v>2978</v>
      </c>
      <c r="H30" s="31">
        <v>3058</v>
      </c>
      <c r="I30" s="31">
        <v>3099</v>
      </c>
      <c r="J30" s="31">
        <v>3087</v>
      </c>
      <c r="K30" s="31">
        <v>3902</v>
      </c>
      <c r="L30" s="31">
        <v>3719</v>
      </c>
      <c r="M30" s="32">
        <v>5547</v>
      </c>
      <c r="N30" s="32">
        <v>5173</v>
      </c>
      <c r="O30" s="32">
        <v>4637</v>
      </c>
      <c r="P30" s="32">
        <v>5758</v>
      </c>
      <c r="Q30" s="32">
        <v>7378</v>
      </c>
      <c r="R30" s="32">
        <v>8477</v>
      </c>
      <c r="S30" s="32">
        <v>11068</v>
      </c>
      <c r="T30" s="32">
        <v>14606</v>
      </c>
      <c r="U30" s="32">
        <v>13068</v>
      </c>
      <c r="V30" s="32">
        <v>10997</v>
      </c>
      <c r="W30" s="32">
        <v>12284</v>
      </c>
      <c r="X30" s="32">
        <v>10665</v>
      </c>
      <c r="Y30" s="32">
        <v>9942</v>
      </c>
      <c r="Z30" s="32">
        <v>9418</v>
      </c>
      <c r="AA30" s="32">
        <v>9103</v>
      </c>
      <c r="AB30" s="32">
        <v>9216</v>
      </c>
      <c r="AC30" s="32"/>
      <c r="AD30" s="32"/>
      <c r="AE30" s="32"/>
      <c r="AF30" s="32"/>
      <c r="AG30" s="32"/>
      <c r="AH30" s="32"/>
      <c r="AI30" s="32"/>
      <c r="AJ30" s="32"/>
      <c r="AK30" s="32"/>
      <c r="AL30" s="32"/>
      <c r="AM30" s="32"/>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2:28" ht="15.75">
      <c r="B31" s="11" t="s">
        <v>69</v>
      </c>
      <c r="C31" s="31">
        <v>3203</v>
      </c>
      <c r="D31" s="31">
        <v>3723</v>
      </c>
      <c r="E31" s="31">
        <v>3603</v>
      </c>
      <c r="F31" s="31">
        <v>3127</v>
      </c>
      <c r="G31" s="31">
        <v>3530</v>
      </c>
      <c r="H31" s="31">
        <v>4613</v>
      </c>
      <c r="I31" s="31">
        <v>4609</v>
      </c>
      <c r="J31" s="31">
        <v>5668</v>
      </c>
      <c r="K31" s="31">
        <v>5027</v>
      </c>
      <c r="L31" s="31">
        <v>5843</v>
      </c>
      <c r="M31" s="32">
        <v>4659</v>
      </c>
      <c r="N31" s="32">
        <v>4382</v>
      </c>
      <c r="O31" s="32">
        <v>3604</v>
      </c>
      <c r="P31" s="32">
        <v>3315</v>
      </c>
      <c r="Q31" s="32">
        <v>3248</v>
      </c>
      <c r="R31" s="32">
        <v>3187</v>
      </c>
      <c r="S31" s="32">
        <v>2124</v>
      </c>
      <c r="T31" s="32">
        <v>2949</v>
      </c>
      <c r="U31" s="32">
        <v>4666</v>
      </c>
      <c r="V31" s="32">
        <v>3336</v>
      </c>
      <c r="W31" s="32">
        <v>2593</v>
      </c>
      <c r="X31" s="32">
        <v>2618</v>
      </c>
      <c r="Y31" s="32">
        <v>2165</v>
      </c>
      <c r="Z31" s="32">
        <v>4537</v>
      </c>
      <c r="AA31" s="32">
        <v>3445</v>
      </c>
      <c r="AB31" s="32">
        <v>4958</v>
      </c>
    </row>
    <row r="32" spans="1:256" s="9" customFormat="1" ht="15.75">
      <c r="A32" s="45" t="s">
        <v>70</v>
      </c>
      <c r="B32" s="45"/>
      <c r="C32" s="34">
        <v>92961</v>
      </c>
      <c r="D32" s="34">
        <v>107113</v>
      </c>
      <c r="E32" s="34">
        <v>107797</v>
      </c>
      <c r="F32" s="34">
        <v>129542</v>
      </c>
      <c r="G32" s="34">
        <v>136879</v>
      </c>
      <c r="H32" s="34">
        <v>140803</v>
      </c>
      <c r="I32" s="34">
        <v>150564</v>
      </c>
      <c r="J32" s="34">
        <v>178006</v>
      </c>
      <c r="K32" s="34">
        <v>243265</v>
      </c>
      <c r="L32" s="34">
        <v>292507</v>
      </c>
      <c r="M32" s="34">
        <v>392695</v>
      </c>
      <c r="N32" s="34">
        <v>472230</v>
      </c>
      <c r="O32" s="34">
        <v>512142</v>
      </c>
      <c r="P32" s="34">
        <v>584508</v>
      </c>
      <c r="Q32" s="34">
        <v>697613</v>
      </c>
      <c r="R32" s="34">
        <v>813727</v>
      </c>
      <c r="S32" s="34">
        <v>932125</v>
      </c>
      <c r="T32" s="34">
        <v>924335</v>
      </c>
      <c r="U32" s="34">
        <v>780369</v>
      </c>
      <c r="V32" s="34">
        <v>719929</v>
      </c>
      <c r="W32" s="34">
        <v>751121</v>
      </c>
      <c r="X32" s="34">
        <v>795552</v>
      </c>
      <c r="Y32" s="34">
        <v>892284</v>
      </c>
      <c r="Z32" s="34">
        <v>1039401</v>
      </c>
      <c r="AA32" s="34">
        <v>1140687</v>
      </c>
      <c r="AB32" s="34">
        <v>1330549</v>
      </c>
      <c r="AC32" s="34"/>
      <c r="AD32" s="34"/>
      <c r="AE32" s="34"/>
      <c r="AF32" s="34"/>
      <c r="AG32" s="34"/>
      <c r="AH32" s="34"/>
      <c r="AI32" s="34"/>
      <c r="AJ32" s="34"/>
      <c r="AK32" s="34"/>
      <c r="AL32" s="34"/>
      <c r="AM32" s="34"/>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sheetData>
  <mergeCells count="5">
    <mergeCell ref="A32:B32"/>
    <mergeCell ref="A3:B3"/>
    <mergeCell ref="A4:B4"/>
    <mergeCell ref="A18:B18"/>
    <mergeCell ref="A20:B20"/>
  </mergeCells>
  <printOptions/>
  <pageMargins left="0.38" right="0.34"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A25"/>
  <sheetViews>
    <sheetView tabSelected="1" workbookViewId="0" topLeftCell="A1">
      <selection activeCell="B31" sqref="B31"/>
    </sheetView>
  </sheetViews>
  <sheetFormatPr defaultColWidth="9.140625" defaultRowHeight="12.75"/>
  <cols>
    <col min="1" max="1" width="1.7109375" style="48" customWidth="1"/>
    <col min="2" max="2" width="40.57421875" style="48" customWidth="1"/>
    <col min="3" max="3" width="0" style="48" hidden="1" customWidth="1"/>
    <col min="4" max="4" width="9.140625" style="48" customWidth="1"/>
    <col min="5" max="8" width="0" style="48" hidden="1" customWidth="1"/>
    <col min="9" max="9" width="9.140625" style="48" customWidth="1"/>
    <col min="10" max="10" width="0" style="48" hidden="1" customWidth="1"/>
    <col min="11" max="11" width="9.140625" style="48" customWidth="1"/>
    <col min="12" max="12" width="0" style="48" hidden="1" customWidth="1"/>
    <col min="13" max="13" width="9.140625" style="48" customWidth="1"/>
    <col min="14" max="14" width="0" style="48" hidden="1" customWidth="1"/>
    <col min="15" max="15" width="9.140625" style="48" customWidth="1"/>
    <col min="16" max="16" width="0" style="48" hidden="1" customWidth="1"/>
    <col min="17" max="17" width="9.140625" style="48" customWidth="1"/>
    <col min="18" max="18" width="0" style="48" hidden="1" customWidth="1"/>
    <col min="19" max="19" width="9.140625" style="48" customWidth="1"/>
    <col min="20" max="20" width="0" style="48" hidden="1" customWidth="1"/>
    <col min="21" max="21" width="9.140625" style="48" customWidth="1"/>
    <col min="22" max="22" width="0" style="48" hidden="1" customWidth="1"/>
    <col min="23" max="23" width="9.140625" style="48" customWidth="1"/>
    <col min="24" max="24" width="0" style="48" hidden="1" customWidth="1"/>
    <col min="25" max="25" width="9.140625" style="48" customWidth="1"/>
    <col min="26" max="26" width="0" style="48" hidden="1" customWidth="1"/>
    <col min="27" max="16384" width="9.140625" style="48" customWidth="1"/>
  </cols>
  <sheetData>
    <row r="1" ht="12.75">
      <c r="A1" s="53" t="s">
        <v>113</v>
      </c>
    </row>
    <row r="2" spans="1:27" s="53" customFormat="1" ht="12.75">
      <c r="A2" s="49"/>
      <c r="B2" s="49"/>
      <c r="C2" s="49">
        <v>1980</v>
      </c>
      <c r="D2" s="49">
        <v>1981</v>
      </c>
      <c r="E2" s="49">
        <v>1982</v>
      </c>
      <c r="F2" s="49">
        <v>1983</v>
      </c>
      <c r="G2" s="49">
        <v>1984</v>
      </c>
      <c r="H2" s="49">
        <v>1985</v>
      </c>
      <c r="I2" s="49">
        <v>1986</v>
      </c>
      <c r="J2" s="49">
        <v>1987</v>
      </c>
      <c r="K2" s="49">
        <v>1988</v>
      </c>
      <c r="L2" s="49">
        <v>1989</v>
      </c>
      <c r="M2" s="49">
        <v>1990</v>
      </c>
      <c r="N2" s="49">
        <v>1991</v>
      </c>
      <c r="O2" s="49">
        <v>1992</v>
      </c>
      <c r="P2" s="49">
        <v>1993</v>
      </c>
      <c r="Q2" s="49">
        <v>1994</v>
      </c>
      <c r="R2" s="49">
        <v>1995</v>
      </c>
      <c r="S2" s="49">
        <v>1996</v>
      </c>
      <c r="T2" s="49">
        <v>1997</v>
      </c>
      <c r="U2" s="49">
        <v>1998</v>
      </c>
      <c r="V2" s="49">
        <v>1999</v>
      </c>
      <c r="W2" s="49">
        <v>2000</v>
      </c>
      <c r="X2" s="49">
        <v>2001</v>
      </c>
      <c r="Y2" s="49">
        <v>2002</v>
      </c>
      <c r="Z2" s="49">
        <v>2003</v>
      </c>
      <c r="AA2" s="49">
        <v>2004</v>
      </c>
    </row>
    <row r="3" spans="1:27" s="53" customFormat="1" ht="12.75">
      <c r="A3" s="54" t="s">
        <v>38</v>
      </c>
      <c r="B3" s="54"/>
      <c r="C3" s="50">
        <f>C4-C15</f>
        <v>152051.6666666667</v>
      </c>
      <c r="D3" s="50">
        <f aca="true" t="shared" si="0" ref="D3:AA3">D4-D15</f>
        <v>105346.99634342146</v>
      </c>
      <c r="E3" s="50">
        <f t="shared" si="0"/>
        <v>183838.33333333337</v>
      </c>
      <c r="F3" s="50">
        <f t="shared" si="0"/>
        <v>222514.33333333337</v>
      </c>
      <c r="G3" s="50">
        <f t="shared" si="0"/>
        <v>239894.33333333337</v>
      </c>
      <c r="H3" s="50">
        <f t="shared" si="0"/>
        <v>250784.33333333337</v>
      </c>
      <c r="I3" s="50">
        <f t="shared" si="0"/>
        <v>134179.15080972947</v>
      </c>
      <c r="J3" s="50">
        <f t="shared" si="0"/>
        <v>255794</v>
      </c>
      <c r="K3" s="50">
        <f t="shared" si="0"/>
        <v>59686.85079356632</v>
      </c>
      <c r="L3" s="50">
        <f t="shared" si="0"/>
        <v>288206.3333333334</v>
      </c>
      <c r="M3" s="50">
        <f t="shared" si="0"/>
        <v>118821.31439650187</v>
      </c>
      <c r="N3" s="50">
        <f t="shared" si="0"/>
        <v>467732</v>
      </c>
      <c r="O3" s="50">
        <f t="shared" si="0"/>
        <v>215086.52884880733</v>
      </c>
      <c r="P3" s="50">
        <f t="shared" si="0"/>
        <v>543192.6666666667</v>
      </c>
      <c r="Q3" s="50">
        <f t="shared" si="0"/>
        <v>221394.27839140734</v>
      </c>
      <c r="R3" s="50">
        <f t="shared" si="0"/>
        <v>725948.3333333335</v>
      </c>
      <c r="S3" s="50">
        <f t="shared" si="0"/>
        <v>365950.44621279463</v>
      </c>
      <c r="T3" s="50">
        <f t="shared" si="0"/>
        <v>889224.666666667</v>
      </c>
      <c r="U3" s="50">
        <f t="shared" si="0"/>
        <v>354633.7926555807</v>
      </c>
      <c r="V3" s="50">
        <f t="shared" si="0"/>
        <v>777874</v>
      </c>
      <c r="W3" s="50">
        <f t="shared" si="0"/>
        <v>378109.7467502686</v>
      </c>
      <c r="X3" s="50">
        <f t="shared" si="0"/>
        <v>958779.3333333335</v>
      </c>
      <c r="Y3" s="50">
        <f t="shared" si="0"/>
        <v>483583.3665610538</v>
      </c>
      <c r="Z3" s="50">
        <f t="shared" si="0"/>
        <v>1128108</v>
      </c>
      <c r="AA3" s="50">
        <f t="shared" si="0"/>
        <v>508695.48279809626</v>
      </c>
    </row>
    <row r="4" spans="1:27" ht="12.75">
      <c r="A4" s="55" t="s">
        <v>40</v>
      </c>
      <c r="B4" s="55"/>
      <c r="C4" s="51">
        <f>C5+C9</f>
        <v>515018</v>
      </c>
      <c r="D4" s="51">
        <f aca="true" t="shared" si="1" ref="D4:AA4">D5+D9</f>
        <v>514246.99634342146</v>
      </c>
      <c r="E4" s="51">
        <f t="shared" si="1"/>
        <v>645158</v>
      </c>
      <c r="F4" s="51">
        <f t="shared" si="1"/>
        <v>718137</v>
      </c>
      <c r="G4" s="51">
        <f t="shared" si="1"/>
        <v>759037</v>
      </c>
      <c r="H4" s="51">
        <f t="shared" si="1"/>
        <v>800288</v>
      </c>
      <c r="I4" s="51">
        <f t="shared" si="1"/>
        <v>718954.4841430627</v>
      </c>
      <c r="J4" s="51">
        <f t="shared" si="1"/>
        <v>928288</v>
      </c>
      <c r="K4" s="51">
        <f t="shared" si="1"/>
        <v>846547.1841268996</v>
      </c>
      <c r="L4" s="51">
        <f t="shared" si="1"/>
        <v>1207361</v>
      </c>
      <c r="M4" s="51">
        <f t="shared" si="1"/>
        <v>1142797.9810631685</v>
      </c>
      <c r="N4" s="51">
        <f t="shared" si="1"/>
        <v>1609189</v>
      </c>
      <c r="O4" s="51">
        <f t="shared" si="1"/>
        <v>1504342.1955154738</v>
      </c>
      <c r="P4" s="51">
        <f t="shared" si="1"/>
        <v>2046501</v>
      </c>
      <c r="Q4" s="51">
        <f t="shared" si="1"/>
        <v>1897195.2783914073</v>
      </c>
      <c r="R4" s="51">
        <f t="shared" si="1"/>
        <v>2640142</v>
      </c>
      <c r="S4" s="51">
        <f t="shared" si="1"/>
        <v>2429523.4462127946</v>
      </c>
      <c r="T4" s="51">
        <f t="shared" si="1"/>
        <v>3063661</v>
      </c>
      <c r="U4" s="51">
        <f t="shared" si="1"/>
        <v>2581298.459322247</v>
      </c>
      <c r="V4" s="51">
        <f t="shared" si="1"/>
        <v>3128154</v>
      </c>
      <c r="W4" s="51">
        <f t="shared" si="1"/>
        <v>2853601.7467502686</v>
      </c>
      <c r="X4" s="51">
        <f t="shared" si="1"/>
        <v>3522129</v>
      </c>
      <c r="Y4" s="51">
        <f t="shared" si="1"/>
        <v>3152281.699894387</v>
      </c>
      <c r="Z4" s="51">
        <f t="shared" si="1"/>
        <v>4021604</v>
      </c>
      <c r="AA4" s="51">
        <f t="shared" si="1"/>
        <v>3714844.8161314293</v>
      </c>
    </row>
    <row r="5" spans="1:27" ht="12.75">
      <c r="A5" s="6" t="s">
        <v>25</v>
      </c>
      <c r="B5" s="6"/>
      <c r="C5" s="51">
        <f>SUM(C6:C8)</f>
        <v>81433</v>
      </c>
      <c r="D5" s="51">
        <f aca="true" t="shared" si="2" ref="D5:AA5">SUM(D6:D8)</f>
        <v>97007</v>
      </c>
      <c r="E5" s="51">
        <f t="shared" si="2"/>
        <v>110167</v>
      </c>
      <c r="F5" s="51">
        <f t="shared" si="2"/>
        <v>118577</v>
      </c>
      <c r="G5" s="51">
        <f t="shared" si="2"/>
        <v>130100</v>
      </c>
      <c r="H5" s="51">
        <f t="shared" si="2"/>
        <v>142923</v>
      </c>
      <c r="I5" s="51">
        <f t="shared" si="2"/>
        <v>144564</v>
      </c>
      <c r="J5" s="51">
        <f t="shared" si="2"/>
        <v>147224</v>
      </c>
      <c r="K5" s="51">
        <f t="shared" si="2"/>
        <v>156710</v>
      </c>
      <c r="L5" s="51">
        <f t="shared" si="2"/>
        <v>176798</v>
      </c>
      <c r="M5" s="51">
        <f t="shared" si="2"/>
        <v>205354</v>
      </c>
      <c r="N5" s="51">
        <f t="shared" si="2"/>
        <v>231127</v>
      </c>
      <c r="O5" s="51">
        <f t="shared" si="2"/>
        <v>280203</v>
      </c>
      <c r="P5" s="51">
        <f t="shared" si="2"/>
        <v>315982</v>
      </c>
      <c r="Q5" s="51">
        <f t="shared" si="2"/>
        <v>354387</v>
      </c>
      <c r="R5" s="51">
        <f t="shared" si="2"/>
        <v>414403</v>
      </c>
      <c r="S5" s="51">
        <f t="shared" si="2"/>
        <v>469516</v>
      </c>
      <c r="T5" s="51">
        <f t="shared" si="2"/>
        <v>476705</v>
      </c>
      <c r="U5" s="51">
        <f t="shared" si="2"/>
        <v>511691</v>
      </c>
      <c r="V5" s="51">
        <f t="shared" si="2"/>
        <v>533041</v>
      </c>
      <c r="W5" s="51">
        <f t="shared" si="2"/>
        <v>557807</v>
      </c>
      <c r="X5" s="51">
        <f t="shared" si="2"/>
        <v>581117</v>
      </c>
      <c r="Y5" s="51">
        <f t="shared" si="2"/>
        <v>603891</v>
      </c>
      <c r="Z5" s="51">
        <f t="shared" si="2"/>
        <v>636002</v>
      </c>
      <c r="AA5" s="51">
        <f t="shared" si="2"/>
        <v>720515</v>
      </c>
    </row>
    <row r="6" spans="1:27" ht="12.75">
      <c r="A6" s="4"/>
      <c r="B6" s="4" t="s">
        <v>16</v>
      </c>
      <c r="C6" s="51">
        <f>'National Income Account'!D21</f>
        <v>20740</v>
      </c>
      <c r="D6" s="51">
        <f>'National Income Account'!E21</f>
        <v>22651</v>
      </c>
      <c r="E6" s="51">
        <f>'National Income Account'!F21</f>
        <v>29540</v>
      </c>
      <c r="F6" s="51">
        <f>'National Income Account'!G21</f>
        <v>32270</v>
      </c>
      <c r="G6" s="51">
        <f>'National Income Account'!H21</f>
        <v>36154</v>
      </c>
      <c r="H6" s="51">
        <f>'National Income Account'!I21</f>
        <v>38777</v>
      </c>
      <c r="I6" s="51">
        <f>'National Income Account'!J21</f>
        <v>41938</v>
      </c>
      <c r="J6" s="51">
        <f>'National Income Account'!K21</f>
        <v>43139</v>
      </c>
      <c r="K6" s="51">
        <f>'National Income Account'!L21</f>
        <v>46178</v>
      </c>
      <c r="L6" s="51">
        <f>'National Income Account'!M21</f>
        <v>54037</v>
      </c>
      <c r="M6" s="51">
        <f>'National Income Account'!N21</f>
        <v>63053</v>
      </c>
      <c r="N6" s="51">
        <f>'National Income Account'!O21</f>
        <v>70893</v>
      </c>
      <c r="O6" s="51">
        <f>'National Income Account'!P21</f>
        <v>86041</v>
      </c>
      <c r="P6" s="51">
        <f>'National Income Account'!Q21</f>
        <v>101293</v>
      </c>
      <c r="Q6" s="51">
        <f>'National Income Account'!R21</f>
        <v>108427</v>
      </c>
      <c r="R6" s="51">
        <f>'National Income Account'!S21</f>
        <v>131843</v>
      </c>
      <c r="S6" s="51">
        <f>'National Income Account'!T21</f>
        <v>144385</v>
      </c>
      <c r="T6" s="51">
        <f>'National Income Account'!U21</f>
        <v>153694</v>
      </c>
      <c r="U6" s="51">
        <f>'National Income Account'!V21</f>
        <v>180444</v>
      </c>
      <c r="V6" s="51">
        <f>'National Income Account'!W21</f>
        <v>177793</v>
      </c>
      <c r="W6" s="51">
        <f>'National Income Account'!X21</f>
        <v>193365</v>
      </c>
      <c r="X6" s="51">
        <f>'National Income Account'!Y21</f>
        <v>195108</v>
      </c>
      <c r="Y6" s="51">
        <f>'National Income Account'!Z21</f>
        <v>206321</v>
      </c>
      <c r="Z6" s="51">
        <f>'National Income Account'!AA21</f>
        <v>224936</v>
      </c>
      <c r="AA6" s="51">
        <f>'National Income Account'!AB21</f>
        <v>249527</v>
      </c>
    </row>
    <row r="7" spans="1:27" ht="12.75">
      <c r="A7" s="4"/>
      <c r="B7" s="4" t="s">
        <v>17</v>
      </c>
      <c r="C7" s="51">
        <f>'National Income Account'!D22</f>
        <v>4551</v>
      </c>
      <c r="D7" s="51">
        <f>'National Income Account'!E22</f>
        <v>5467</v>
      </c>
      <c r="E7" s="51">
        <f>'National Income Account'!F22</f>
        <v>6877</v>
      </c>
      <c r="F7" s="51">
        <f>'National Income Account'!G22</f>
        <v>8164</v>
      </c>
      <c r="G7" s="51">
        <f>'National Income Account'!H22</f>
        <v>8880</v>
      </c>
      <c r="H7" s="51">
        <f>'National Income Account'!I22</f>
        <v>10118</v>
      </c>
      <c r="I7" s="51">
        <f>'National Income Account'!J22</f>
        <v>10324</v>
      </c>
      <c r="J7" s="51">
        <f>'National Income Account'!K22</f>
        <v>10933</v>
      </c>
      <c r="K7" s="51">
        <f>'National Income Account'!L22</f>
        <v>11868</v>
      </c>
      <c r="L7" s="51">
        <f>'National Income Account'!M22</f>
        <v>13847</v>
      </c>
      <c r="M7" s="51">
        <f>'National Income Account'!N22</f>
        <v>15517</v>
      </c>
      <c r="N7" s="51">
        <f>'National Income Account'!O22</f>
        <v>17480</v>
      </c>
      <c r="O7" s="51">
        <f>'National Income Account'!P22</f>
        <v>21985</v>
      </c>
      <c r="P7" s="51">
        <f>'National Income Account'!Q22</f>
        <v>28607</v>
      </c>
      <c r="Q7" s="51">
        <f>'National Income Account'!R22</f>
        <v>32197</v>
      </c>
      <c r="R7" s="51">
        <f>'National Income Account'!S22</f>
        <v>40149</v>
      </c>
      <c r="S7" s="51">
        <f>'National Income Account'!T22</f>
        <v>44343</v>
      </c>
      <c r="T7" s="51">
        <f>'National Income Account'!U22</f>
        <v>53280</v>
      </c>
      <c r="U7" s="51">
        <f>'National Income Account'!V22</f>
        <v>59666</v>
      </c>
      <c r="V7" s="51">
        <f>'National Income Account'!W22</f>
        <v>60752</v>
      </c>
      <c r="W7" s="51">
        <f>'National Income Account'!X22</f>
        <v>63646</v>
      </c>
      <c r="X7" s="51">
        <f>'National Income Account'!Y22</f>
        <v>69963</v>
      </c>
      <c r="Y7" s="51">
        <f>'National Income Account'!Z22</f>
        <v>68581</v>
      </c>
      <c r="Z7" s="51">
        <f>'National Income Account'!AA22</f>
        <v>63404</v>
      </c>
      <c r="AA7" s="51">
        <f>'National Income Account'!AB22</f>
        <v>69763</v>
      </c>
    </row>
    <row r="8" spans="1:27" ht="12.75">
      <c r="A8" s="4"/>
      <c r="B8" s="4" t="s">
        <v>18</v>
      </c>
      <c r="C8" s="51">
        <f>'National Income Account'!D23</f>
        <v>56142</v>
      </c>
      <c r="D8" s="51">
        <f>'National Income Account'!E23</f>
        <v>68889</v>
      </c>
      <c r="E8" s="51">
        <f>'National Income Account'!F23</f>
        <v>73750</v>
      </c>
      <c r="F8" s="51">
        <f>'National Income Account'!G23</f>
        <v>78143</v>
      </c>
      <c r="G8" s="51">
        <f>'National Income Account'!H23</f>
        <v>85066</v>
      </c>
      <c r="H8" s="51">
        <f>'National Income Account'!I23</f>
        <v>94028</v>
      </c>
      <c r="I8" s="51">
        <f>'National Income Account'!J23</f>
        <v>92302</v>
      </c>
      <c r="J8" s="51">
        <f>'National Income Account'!K23</f>
        <v>93152</v>
      </c>
      <c r="K8" s="51">
        <f>'National Income Account'!L23</f>
        <v>98664</v>
      </c>
      <c r="L8" s="51">
        <f>'National Income Account'!M23</f>
        <v>108914</v>
      </c>
      <c r="M8" s="51">
        <f>'National Income Account'!N23</f>
        <v>126784</v>
      </c>
      <c r="N8" s="51">
        <f>'National Income Account'!O23</f>
        <v>142754</v>
      </c>
      <c r="O8" s="51">
        <f>'National Income Account'!P23</f>
        <v>172177</v>
      </c>
      <c r="P8" s="51">
        <f>'National Income Account'!Q23</f>
        <v>186082</v>
      </c>
      <c r="Q8" s="51">
        <f>'National Income Account'!R23</f>
        <v>213763</v>
      </c>
      <c r="R8" s="51">
        <f>'National Income Account'!S23</f>
        <v>242411</v>
      </c>
      <c r="S8" s="51">
        <f>'National Income Account'!T23</f>
        <v>280788</v>
      </c>
      <c r="T8" s="51">
        <f>'National Income Account'!U23</f>
        <v>269731</v>
      </c>
      <c r="U8" s="51">
        <f>'National Income Account'!V23</f>
        <v>271581</v>
      </c>
      <c r="V8" s="51">
        <f>'National Income Account'!W23</f>
        <v>294496</v>
      </c>
      <c r="W8" s="51">
        <f>'National Income Account'!X23</f>
        <v>300796</v>
      </c>
      <c r="X8" s="51">
        <f>'National Income Account'!Y23</f>
        <v>316046</v>
      </c>
      <c r="Y8" s="51">
        <f>'National Income Account'!Z23</f>
        <v>328989</v>
      </c>
      <c r="Z8" s="51">
        <f>'National Income Account'!AA23</f>
        <v>347662</v>
      </c>
      <c r="AA8" s="51">
        <f>'National Income Account'!AB23</f>
        <v>401225</v>
      </c>
    </row>
    <row r="9" spans="1:27" ht="12.75">
      <c r="A9" s="6" t="s">
        <v>11</v>
      </c>
      <c r="B9" s="6"/>
      <c r="C9" s="51">
        <f>SUM(C10:C13)-C14</f>
        <v>433585</v>
      </c>
      <c r="D9" s="51">
        <f aca="true" t="shared" si="3" ref="D9:AA9">SUM(D10:D13)-D14</f>
        <v>417239.99634342146</v>
      </c>
      <c r="E9" s="51">
        <f t="shared" si="3"/>
        <v>534991</v>
      </c>
      <c r="F9" s="51">
        <f t="shared" si="3"/>
        <v>599560</v>
      </c>
      <c r="G9" s="51">
        <f t="shared" si="3"/>
        <v>628937</v>
      </c>
      <c r="H9" s="51">
        <f t="shared" si="3"/>
        <v>657365</v>
      </c>
      <c r="I9" s="51">
        <f t="shared" si="3"/>
        <v>574390.4841430627</v>
      </c>
      <c r="J9" s="51">
        <f t="shared" si="3"/>
        <v>781064</v>
      </c>
      <c r="K9" s="51">
        <f t="shared" si="3"/>
        <v>689837.1841268996</v>
      </c>
      <c r="L9" s="51">
        <f t="shared" si="3"/>
        <v>1030563</v>
      </c>
      <c r="M9" s="51">
        <f t="shared" si="3"/>
        <v>937443.9810631685</v>
      </c>
      <c r="N9" s="51">
        <f t="shared" si="3"/>
        <v>1378062</v>
      </c>
      <c r="O9" s="51">
        <f t="shared" si="3"/>
        <v>1224139.1955154738</v>
      </c>
      <c r="P9" s="51">
        <f t="shared" si="3"/>
        <v>1730519</v>
      </c>
      <c r="Q9" s="51">
        <f t="shared" si="3"/>
        <v>1542808.2783914073</v>
      </c>
      <c r="R9" s="51">
        <f t="shared" si="3"/>
        <v>2225739</v>
      </c>
      <c r="S9" s="51">
        <f t="shared" si="3"/>
        <v>1960007.4462127944</v>
      </c>
      <c r="T9" s="51">
        <f t="shared" si="3"/>
        <v>2586956</v>
      </c>
      <c r="U9" s="51">
        <f t="shared" si="3"/>
        <v>2069607.4593222472</v>
      </c>
      <c r="V9" s="51">
        <f t="shared" si="3"/>
        <v>2595113</v>
      </c>
      <c r="W9" s="51">
        <f t="shared" si="3"/>
        <v>2295794.7467502686</v>
      </c>
      <c r="X9" s="51">
        <f t="shared" si="3"/>
        <v>2941012</v>
      </c>
      <c r="Y9" s="51">
        <f t="shared" si="3"/>
        <v>2548390.699894387</v>
      </c>
      <c r="Z9" s="51">
        <f t="shared" si="3"/>
        <v>3385602</v>
      </c>
      <c r="AA9" s="51">
        <f t="shared" si="3"/>
        <v>2994329.8161314293</v>
      </c>
    </row>
    <row r="10" spans="1:27" ht="12.75">
      <c r="A10" s="4"/>
      <c r="B10" s="4" t="s">
        <v>16</v>
      </c>
      <c r="C10" s="51">
        <f>'National Income Account'!D25</f>
        <v>2904.649359527402</v>
      </c>
      <c r="D10" s="51">
        <f>'National Income Account'!E25</f>
        <v>3325.5701214491146</v>
      </c>
      <c r="E10" s="51">
        <f>'National Income Account'!F25</f>
        <v>3583.9829918076603</v>
      </c>
      <c r="F10" s="51">
        <f>'National Income Account'!G25</f>
        <v>4016.540170896708</v>
      </c>
      <c r="G10" s="51">
        <f>'National Income Account'!H25</f>
        <v>4213.340992499938</v>
      </c>
      <c r="H10" s="51">
        <f>'National Income Account'!I25</f>
        <v>4403.7843242403005</v>
      </c>
      <c r="I10" s="51">
        <f>'National Income Account'!J25</f>
        <v>4661.1588269183985</v>
      </c>
      <c r="J10" s="51">
        <f>'National Income Account'!K25</f>
        <v>5232.462025554184</v>
      </c>
      <c r="K10" s="51">
        <f>'National Income Account'!L25</f>
        <v>5928.798091208476</v>
      </c>
      <c r="L10" s="51">
        <f>'National Income Account'!M25</f>
        <v>6903.892334611755</v>
      </c>
      <c r="M10" s="51">
        <f>'National Income Account'!N25</f>
        <v>8273.318428170971</v>
      </c>
      <c r="N10" s="51">
        <f>'National Income Account'!O25</f>
        <v>9231.838983565047</v>
      </c>
      <c r="O10" s="51">
        <f>'National Income Account'!P25</f>
        <v>10387.006280196867</v>
      </c>
      <c r="P10" s="51">
        <f>'National Income Account'!Q25</f>
        <v>11593</v>
      </c>
      <c r="Q10" s="51">
        <f>'National Income Account'!R25</f>
        <v>13449</v>
      </c>
      <c r="R10" s="51">
        <f>'National Income Account'!S25</f>
        <v>17618</v>
      </c>
      <c r="S10" s="51">
        <f>'National Income Account'!T25</f>
        <v>22239</v>
      </c>
      <c r="T10" s="51">
        <f>'National Income Account'!U25</f>
        <v>26785</v>
      </c>
      <c r="U10" s="51">
        <f>'National Income Account'!V25</f>
        <v>28637</v>
      </c>
      <c r="V10" s="51">
        <f>'National Income Account'!W25</f>
        <v>28896</v>
      </c>
      <c r="W10" s="51">
        <f>'National Income Account'!X25</f>
        <v>30126</v>
      </c>
      <c r="X10" s="51">
        <f>'National Income Account'!Y25</f>
        <v>32861</v>
      </c>
      <c r="Y10" s="51">
        <f>'National Income Account'!Z25</f>
        <v>34728</v>
      </c>
      <c r="Z10" s="51">
        <f>'National Income Account'!AA25</f>
        <v>36254</v>
      </c>
      <c r="AA10" s="51">
        <f>'National Income Account'!AB25</f>
        <v>38651</v>
      </c>
    </row>
    <row r="11" spans="1:27" ht="12.75">
      <c r="A11" s="4"/>
      <c r="B11" s="4" t="s">
        <v>17</v>
      </c>
      <c r="C11" s="51">
        <f>'National Income Account'!D26</f>
        <v>17150</v>
      </c>
      <c r="D11" s="51">
        <f>'National Income Account'!E26</f>
        <v>21229</v>
      </c>
      <c r="E11" s="51">
        <f>'National Income Account'!F26</f>
        <v>23109</v>
      </c>
      <c r="F11" s="51">
        <f>'National Income Account'!G26</f>
        <v>27469</v>
      </c>
      <c r="G11" s="51">
        <f>'National Income Account'!H26</f>
        <v>36951</v>
      </c>
      <c r="H11" s="51">
        <f>'National Income Account'!I26</f>
        <v>42715</v>
      </c>
      <c r="I11" s="51">
        <f>'National Income Account'!J26</f>
        <v>48432</v>
      </c>
      <c r="J11" s="51">
        <f>'National Income Account'!K26</f>
        <v>57258</v>
      </c>
      <c r="K11" s="51">
        <f>'National Income Account'!L26</f>
        <v>69955</v>
      </c>
      <c r="L11" s="51">
        <f>'National Income Account'!M26</f>
        <v>82988</v>
      </c>
      <c r="M11" s="51">
        <f>'National Income Account'!N26</f>
        <v>97450</v>
      </c>
      <c r="N11" s="51">
        <f>'National Income Account'!O26</f>
        <v>104348</v>
      </c>
      <c r="O11" s="51">
        <f>'National Income Account'!P26</f>
        <v>116745</v>
      </c>
      <c r="P11" s="51">
        <f>'National Income Account'!Q26</f>
        <v>122809</v>
      </c>
      <c r="Q11" s="51">
        <f>'National Income Account'!R26</f>
        <v>136047</v>
      </c>
      <c r="R11" s="51">
        <f>'National Income Account'!S26</f>
        <v>151508</v>
      </c>
      <c r="S11" s="51">
        <f>'National Income Account'!T26</f>
        <v>163693</v>
      </c>
      <c r="T11" s="51">
        <f>'National Income Account'!U26</f>
        <v>167780</v>
      </c>
      <c r="U11" s="51">
        <f>'National Income Account'!V26</f>
        <v>168876</v>
      </c>
      <c r="V11" s="51">
        <f>'National Income Account'!W26</f>
        <v>180356</v>
      </c>
      <c r="W11" s="51">
        <f>'National Income Account'!X26</f>
        <v>194081</v>
      </c>
      <c r="X11" s="51">
        <f>'National Income Account'!Y26</f>
        <v>210002</v>
      </c>
      <c r="Y11" s="51">
        <f>'National Income Account'!Z26</f>
        <v>214475</v>
      </c>
      <c r="Z11" s="51">
        <f>'National Income Account'!AA26</f>
        <v>232457</v>
      </c>
      <c r="AA11" s="51">
        <f>'National Income Account'!AB26</f>
        <v>252956</v>
      </c>
    </row>
    <row r="12" spans="1:27" ht="12.75">
      <c r="A12" s="4"/>
      <c r="B12" s="4" t="s">
        <v>19</v>
      </c>
      <c r="C12" s="51">
        <f>'National Income Account'!D27</f>
        <v>0</v>
      </c>
      <c r="D12" s="51">
        <f>'National Income Account'!E27</f>
        <v>0</v>
      </c>
      <c r="E12" s="51">
        <f>'National Income Account'!F27</f>
        <v>0</v>
      </c>
      <c r="F12" s="51">
        <f>'National Income Account'!G27</f>
        <v>0</v>
      </c>
      <c r="G12" s="51">
        <f>'National Income Account'!H27</f>
        <v>0</v>
      </c>
      <c r="H12" s="51">
        <f>'National Income Account'!I27</f>
        <v>0</v>
      </c>
      <c r="I12" s="51">
        <f>'National Income Account'!J27</f>
        <v>0</v>
      </c>
      <c r="J12" s="51">
        <f>'National Income Account'!K27</f>
        <v>0</v>
      </c>
      <c r="K12" s="51">
        <f>'National Income Account'!L27</f>
        <v>0</v>
      </c>
      <c r="L12" s="51">
        <f>'National Income Account'!M27</f>
        <v>0</v>
      </c>
      <c r="M12" s="51">
        <f>'National Income Account'!N27</f>
        <v>0</v>
      </c>
      <c r="N12" s="51">
        <f>'National Income Account'!O27</f>
        <v>0</v>
      </c>
      <c r="O12" s="51">
        <f>'National Income Account'!P27</f>
        <v>0</v>
      </c>
      <c r="P12" s="51">
        <f>'National Income Account'!Q27</f>
        <v>0</v>
      </c>
      <c r="Q12" s="51">
        <f>'National Income Account'!R27</f>
        <v>0</v>
      </c>
      <c r="R12" s="51">
        <f>'National Income Account'!S27</f>
        <v>0</v>
      </c>
      <c r="S12" s="51">
        <f>'National Income Account'!T27</f>
        <v>0</v>
      </c>
      <c r="T12" s="51">
        <f>'National Income Account'!U27</f>
        <v>0</v>
      </c>
      <c r="U12" s="51">
        <f>'National Income Account'!V27</f>
        <v>0</v>
      </c>
      <c r="V12" s="51">
        <f>'National Income Account'!W27</f>
        <v>0</v>
      </c>
      <c r="W12" s="51">
        <f>'National Income Account'!X27</f>
        <v>0</v>
      </c>
      <c r="X12" s="51">
        <f>'National Income Account'!Y27</f>
        <v>0</v>
      </c>
      <c r="Y12" s="51">
        <f>'National Income Account'!Z27</f>
        <v>0</v>
      </c>
      <c r="Z12" s="51">
        <f>'National Income Account'!AA27</f>
        <v>0</v>
      </c>
      <c r="AA12" s="51">
        <f>'National Income Account'!AB27</f>
        <v>0</v>
      </c>
    </row>
    <row r="13" spans="1:27" ht="12.75">
      <c r="A13" s="4"/>
      <c r="B13" s="4" t="s">
        <v>18</v>
      </c>
      <c r="C13" s="51">
        <f>'National Income Account'!D28</f>
        <v>413530.3506404726</v>
      </c>
      <c r="D13" s="51">
        <f>'National Income Account'!E28</f>
        <v>471862.4298785509</v>
      </c>
      <c r="E13" s="51">
        <f>'National Income Account'!F28</f>
        <v>508298.0170081924</v>
      </c>
      <c r="F13" s="51">
        <f>'National Income Account'!G28</f>
        <v>568074.4598291033</v>
      </c>
      <c r="G13" s="51">
        <f>'National Income Account'!H28</f>
        <v>587772.6590075</v>
      </c>
      <c r="H13" s="51">
        <f>'National Income Account'!I28</f>
        <v>610246.2156757597</v>
      </c>
      <c r="I13" s="51">
        <f>'National Income Account'!J28</f>
        <v>642690.8411730817</v>
      </c>
      <c r="J13" s="51">
        <f>'National Income Account'!K28</f>
        <v>718573.5379744458</v>
      </c>
      <c r="K13" s="51">
        <f>'National Income Account'!L28</f>
        <v>809124.2019087916</v>
      </c>
      <c r="L13" s="51">
        <f>'National Income Account'!M28</f>
        <v>940671.1076653883</v>
      </c>
      <c r="M13" s="51">
        <f>'National Income Account'!N28</f>
        <v>1129257.6815718291</v>
      </c>
      <c r="N13" s="51">
        <f>'National Income Account'!O28</f>
        <v>1264482.161016435</v>
      </c>
      <c r="O13" s="51">
        <f>'National Income Account'!P28</f>
        <v>1423364.9937198032</v>
      </c>
      <c r="P13" s="51">
        <f>'National Income Account'!Q28</f>
        <v>1596117</v>
      </c>
      <c r="Q13" s="51">
        <f>'National Income Account'!R28</f>
        <v>1809230</v>
      </c>
      <c r="R13" s="51">
        <f>'National Income Account'!S28</f>
        <v>2056613</v>
      </c>
      <c r="S13" s="51">
        <f>'National Income Account'!T28</f>
        <v>2293896</v>
      </c>
      <c r="T13" s="51">
        <f>'National Income Account'!U28</f>
        <v>2392391</v>
      </c>
      <c r="U13" s="51">
        <f>'National Income Account'!V28</f>
        <v>2307799</v>
      </c>
      <c r="V13" s="51">
        <f>'National Income Account'!W28</f>
        <v>2385861</v>
      </c>
      <c r="W13" s="51">
        <f>'National Income Account'!X28</f>
        <v>2538718</v>
      </c>
      <c r="X13" s="51">
        <f>'National Income Account'!Y28</f>
        <v>2698149</v>
      </c>
      <c r="Y13" s="51">
        <f>'National Income Account'!Z28</f>
        <v>2870776</v>
      </c>
      <c r="Z13" s="51">
        <f>'National Income Account'!AA28</f>
        <v>3116891</v>
      </c>
      <c r="AA13" s="51">
        <f>'National Income Account'!AB28</f>
        <v>3417452</v>
      </c>
    </row>
    <row r="14" spans="1:27" ht="12.75">
      <c r="A14" s="4"/>
      <c r="B14" s="4" t="s">
        <v>33</v>
      </c>
      <c r="C14" s="51"/>
      <c r="D14" s="51">
        <f>'Indirect Tax'!B29</f>
        <v>79177.00365657856</v>
      </c>
      <c r="E14" s="51"/>
      <c r="F14" s="51"/>
      <c r="G14" s="51"/>
      <c r="H14" s="51"/>
      <c r="I14" s="51">
        <f>'Indirect Tax'!C29</f>
        <v>121393.51585693724</v>
      </c>
      <c r="J14" s="51"/>
      <c r="K14" s="51">
        <f>'Indirect Tax'!D29</f>
        <v>195170.8158731004</v>
      </c>
      <c r="L14" s="51"/>
      <c r="M14" s="51">
        <f>'Indirect Tax'!E29</f>
        <v>297537.0189368315</v>
      </c>
      <c r="N14" s="51"/>
      <c r="O14" s="51">
        <f>'Indirect Tax'!F29</f>
        <v>326357.80448452616</v>
      </c>
      <c r="P14" s="51"/>
      <c r="Q14" s="51">
        <f>'Indirect Tax'!G29</f>
        <v>415917.7216085927</v>
      </c>
      <c r="R14" s="51"/>
      <c r="S14" s="51">
        <f>'Indirect Tax'!H29</f>
        <v>519820.55378720566</v>
      </c>
      <c r="T14" s="51"/>
      <c r="U14" s="51">
        <f>'Indirect Tax'!I29</f>
        <v>435704.5406777527</v>
      </c>
      <c r="V14" s="51"/>
      <c r="W14" s="51">
        <f>'Indirect Tax'!J29</f>
        <v>467130.25324973156</v>
      </c>
      <c r="X14" s="51"/>
      <c r="Y14" s="51">
        <f>'Indirect Tax'!K29</f>
        <v>571588.3001056132</v>
      </c>
      <c r="Z14" s="51"/>
      <c r="AA14" s="51">
        <f>'Indirect Tax'!L29</f>
        <v>714729.1838685708</v>
      </c>
    </row>
    <row r="15" spans="1:27" ht="12.75">
      <c r="A15" s="6" t="s">
        <v>39</v>
      </c>
      <c r="B15" s="6"/>
      <c r="C15" s="51">
        <f>'Labor - Asset Income'!D5</f>
        <v>362966.3333333333</v>
      </c>
      <c r="D15" s="51">
        <f>'Labor - Asset Income'!E5</f>
        <v>408900</v>
      </c>
      <c r="E15" s="51">
        <f>'Labor - Asset Income'!F5</f>
        <v>461319.6666666666</v>
      </c>
      <c r="F15" s="51">
        <f>'Labor - Asset Income'!G5</f>
        <v>495622.6666666666</v>
      </c>
      <c r="G15" s="51">
        <f>'Labor - Asset Income'!H5</f>
        <v>519142.6666666666</v>
      </c>
      <c r="H15" s="51">
        <f>'Labor - Asset Income'!I5</f>
        <v>549503.6666666666</v>
      </c>
      <c r="I15" s="51">
        <f>'Labor - Asset Income'!J5</f>
        <v>584775.3333333333</v>
      </c>
      <c r="J15" s="51">
        <f>'Labor - Asset Income'!K5</f>
        <v>672494</v>
      </c>
      <c r="K15" s="51">
        <f>'Labor - Asset Income'!L5</f>
        <v>786860.3333333333</v>
      </c>
      <c r="L15" s="51">
        <f>'Labor - Asset Income'!M5</f>
        <v>919154.6666666666</v>
      </c>
      <c r="M15" s="51">
        <f>'Labor - Asset Income'!N5</f>
        <v>1023976.6666666666</v>
      </c>
      <c r="N15" s="51">
        <f>'Labor - Asset Income'!O5</f>
        <v>1141457</v>
      </c>
      <c r="O15" s="51">
        <f>'Labor - Asset Income'!P5</f>
        <v>1289255.6666666665</v>
      </c>
      <c r="P15" s="51">
        <f>'Labor - Asset Income'!Q5</f>
        <v>1503308.3333333333</v>
      </c>
      <c r="Q15" s="51">
        <f>'Labor - Asset Income'!R5</f>
        <v>1675801</v>
      </c>
      <c r="R15" s="51">
        <f>'Labor - Asset Income'!S5</f>
        <v>1914193.6666666665</v>
      </c>
      <c r="S15" s="51">
        <f>'Labor - Asset Income'!T5</f>
        <v>2063573</v>
      </c>
      <c r="T15" s="51">
        <f>'Labor - Asset Income'!U5</f>
        <v>2174436.333333333</v>
      </c>
      <c r="U15" s="51">
        <f>'Labor - Asset Income'!V5</f>
        <v>2226664.6666666665</v>
      </c>
      <c r="V15" s="51">
        <f>'Labor - Asset Income'!W5</f>
        <v>2350280</v>
      </c>
      <c r="W15" s="51">
        <f>'Labor - Asset Income'!X5</f>
        <v>2475492</v>
      </c>
      <c r="X15" s="51">
        <f>'Labor - Asset Income'!Y5</f>
        <v>2563349.6666666665</v>
      </c>
      <c r="Y15" s="51">
        <f>'Labor - Asset Income'!Z5</f>
        <v>2668698.333333333</v>
      </c>
      <c r="Z15" s="51">
        <f>'Labor - Asset Income'!AA5</f>
        <v>2893496</v>
      </c>
      <c r="AA15" s="51">
        <f>'Labor - Asset Income'!AB5</f>
        <v>3206149.333333333</v>
      </c>
    </row>
    <row r="16" spans="1:27" ht="12.75" hidden="1">
      <c r="A16" s="4"/>
      <c r="B16" s="8" t="s">
        <v>0</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row>
    <row r="17" spans="1:27" ht="12.75" hidden="1">
      <c r="A17" s="4"/>
      <c r="B17" s="8" t="s">
        <v>34</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row>
    <row r="18" spans="1:27" s="53" customFormat="1" ht="12.75">
      <c r="A18" s="54" t="s">
        <v>86</v>
      </c>
      <c r="B18" s="54"/>
      <c r="C18" s="50">
        <f>C19+C22</f>
        <v>70379.66666666666</v>
      </c>
      <c r="D18" s="50">
        <f aca="true" t="shared" si="4" ref="D18:AA18">D19+D22</f>
        <v>105346.99634342146</v>
      </c>
      <c r="E18" s="50">
        <f t="shared" si="4"/>
        <v>90409.33333333331</v>
      </c>
      <c r="F18" s="50">
        <f t="shared" si="4"/>
        <v>108356.33333333331</v>
      </c>
      <c r="G18" s="50">
        <f t="shared" si="4"/>
        <v>120794.33333333331</v>
      </c>
      <c r="H18" s="50">
        <f t="shared" si="4"/>
        <v>130035.33333333331</v>
      </c>
      <c r="I18" s="50">
        <f t="shared" si="4"/>
        <v>134179.15080972936</v>
      </c>
      <c r="J18" s="50">
        <f t="shared" si="4"/>
        <v>96233</v>
      </c>
      <c r="K18" s="50">
        <f t="shared" si="4"/>
        <v>59686.850793566264</v>
      </c>
      <c r="L18" s="50">
        <f t="shared" si="4"/>
        <v>34000.333333333314</v>
      </c>
      <c r="M18" s="50">
        <f t="shared" si="4"/>
        <v>118821.31439650175</v>
      </c>
      <c r="N18" s="50">
        <f t="shared" si="4"/>
        <v>127837</v>
      </c>
      <c r="O18" s="50">
        <f t="shared" si="4"/>
        <v>215086.5288488071</v>
      </c>
      <c r="P18" s="50">
        <f t="shared" si="4"/>
        <v>144040.66666666663</v>
      </c>
      <c r="Q18" s="50">
        <f t="shared" si="4"/>
        <v>221394.27839140734</v>
      </c>
      <c r="R18" s="50">
        <f t="shared" si="4"/>
        <v>210826.33333333326</v>
      </c>
      <c r="S18" s="50">
        <f t="shared" si="4"/>
        <v>365950.4462127944</v>
      </c>
      <c r="T18" s="50">
        <f t="shared" si="4"/>
        <v>338119.6666666665</v>
      </c>
      <c r="U18" s="50">
        <f t="shared" si="4"/>
        <v>354633.79265558044</v>
      </c>
      <c r="V18" s="50">
        <f t="shared" si="4"/>
        <v>288255</v>
      </c>
      <c r="W18" s="50">
        <f t="shared" si="4"/>
        <v>378109.7467502684</v>
      </c>
      <c r="X18" s="50">
        <f t="shared" si="4"/>
        <v>420785.33333333326</v>
      </c>
      <c r="Y18" s="50">
        <f t="shared" si="4"/>
        <v>483583.3665610533</v>
      </c>
      <c r="Z18" s="50">
        <f t="shared" si="4"/>
        <v>413921</v>
      </c>
      <c r="AA18" s="50">
        <f t="shared" si="4"/>
        <v>508695.48279809556</v>
      </c>
    </row>
    <row r="19" spans="1:27" ht="12.75">
      <c r="A19" s="6" t="s">
        <v>42</v>
      </c>
      <c r="B19" s="6"/>
      <c r="C19" s="51">
        <f>C20-C21</f>
        <v>65646.66666666666</v>
      </c>
      <c r="D19" s="51">
        <f aca="true" t="shared" si="5" ref="D19:AA19">D20-D21</f>
        <v>100523.99634342146</v>
      </c>
      <c r="E19" s="51">
        <f t="shared" si="5"/>
        <v>85083.33333333331</v>
      </c>
      <c r="F19" s="51">
        <f t="shared" si="5"/>
        <v>101711.33333333331</v>
      </c>
      <c r="G19" s="51">
        <f t="shared" si="5"/>
        <v>115856.33333333331</v>
      </c>
      <c r="H19" s="51">
        <f t="shared" si="5"/>
        <v>124148.33333333331</v>
      </c>
      <c r="I19" s="51">
        <f t="shared" si="5"/>
        <v>127896.15080972936</v>
      </c>
      <c r="J19" s="51">
        <f t="shared" si="5"/>
        <v>87984</v>
      </c>
      <c r="K19" s="51">
        <f t="shared" si="5"/>
        <v>53480.850793566264</v>
      </c>
      <c r="L19" s="51">
        <f t="shared" si="5"/>
        <v>26955.333333333314</v>
      </c>
      <c r="M19" s="51">
        <f t="shared" si="5"/>
        <v>113510.31439650175</v>
      </c>
      <c r="N19" s="51">
        <f t="shared" si="5"/>
        <v>119299</v>
      </c>
      <c r="O19" s="51">
        <f t="shared" si="5"/>
        <v>196145.5288488071</v>
      </c>
      <c r="P19" s="51">
        <f t="shared" si="5"/>
        <v>122582.66666666663</v>
      </c>
      <c r="Q19" s="51">
        <f t="shared" si="5"/>
        <v>191273.27839140734</v>
      </c>
      <c r="R19" s="51">
        <f t="shared" si="5"/>
        <v>196595.33333333326</v>
      </c>
      <c r="S19" s="51">
        <f t="shared" si="5"/>
        <v>345347.4462127944</v>
      </c>
      <c r="T19" s="51">
        <f t="shared" si="5"/>
        <v>319555.6666666665</v>
      </c>
      <c r="U19" s="51">
        <f t="shared" si="5"/>
        <v>333955.79265558044</v>
      </c>
      <c r="V19" s="51">
        <f t="shared" si="5"/>
        <v>273088</v>
      </c>
      <c r="W19" s="51">
        <f t="shared" si="5"/>
        <v>355191.7467502684</v>
      </c>
      <c r="X19" s="51">
        <f t="shared" si="5"/>
        <v>396086.33333333326</v>
      </c>
      <c r="Y19" s="51">
        <f t="shared" si="5"/>
        <v>457540.3665610533</v>
      </c>
      <c r="Z19" s="51">
        <f t="shared" si="5"/>
        <v>375007</v>
      </c>
      <c r="AA19" s="51">
        <f t="shared" si="5"/>
        <v>422689.48279809556</v>
      </c>
    </row>
    <row r="20" spans="1:27" ht="12.75">
      <c r="A20" s="4"/>
      <c r="B20" s="8" t="s">
        <v>37</v>
      </c>
      <c r="C20" s="51">
        <f>'Labor - Asset Income'!D10</f>
        <v>165790.66666666666</v>
      </c>
      <c r="D20" s="51">
        <f>'Labor - Asset Income'!E10</f>
        <v>205659.99634342146</v>
      </c>
      <c r="E20" s="51">
        <f>'Labor - Asset Income'!F10</f>
        <v>210758.3333333333</v>
      </c>
      <c r="F20" s="51">
        <f>'Labor - Asset Income'!G10</f>
        <v>232065.3333333333</v>
      </c>
      <c r="G20" s="51">
        <f>'Labor - Asset Income'!H10</f>
        <v>255833.3333333333</v>
      </c>
      <c r="H20" s="51">
        <f>'Labor - Asset Income'!I10</f>
        <v>275687.3333333333</v>
      </c>
      <c r="I20" s="51">
        <f>'Labor - Asset Income'!J10</f>
        <v>300775.15080972936</v>
      </c>
      <c r="J20" s="51">
        <f>'Labor - Asset Income'!K10</f>
        <v>328957</v>
      </c>
      <c r="K20" s="51">
        <f>'Labor - Asset Income'!L10</f>
        <v>419581.85079356626</v>
      </c>
      <c r="L20" s="51">
        <f>'Labor - Asset Income'!M10</f>
        <v>502838.3333333333</v>
      </c>
      <c r="M20" s="51">
        <f>'Labor - Asset Income'!N10</f>
        <v>643628.3143965018</v>
      </c>
      <c r="N20" s="51">
        <f>'Labor - Asset Income'!O10</f>
        <v>753834</v>
      </c>
      <c r="O20" s="51">
        <f>'Labor - Asset Income'!P10</f>
        <v>869643.5288488071</v>
      </c>
      <c r="P20" s="51">
        <f>'Labor - Asset Income'!Q10</f>
        <v>880975.6666666666</v>
      </c>
      <c r="Q20" s="51">
        <f>'Labor - Asset Income'!R10</f>
        <v>1085879.2783914073</v>
      </c>
      <c r="R20" s="51">
        <f>'Labor - Asset Income'!S10</f>
        <v>1219374.3333333333</v>
      </c>
      <c r="S20" s="51">
        <f>'Labor - Asset Income'!T10</f>
        <v>1371765.4462127944</v>
      </c>
      <c r="T20" s="51">
        <f>'Labor - Asset Income'!U10</f>
        <v>1252876.6666666665</v>
      </c>
      <c r="U20" s="51">
        <f>'Labor - Asset Income'!V10</f>
        <v>1124885.7926555804</v>
      </c>
      <c r="V20" s="51">
        <f>'Labor - Asset Income'!W10</f>
        <v>966882</v>
      </c>
      <c r="W20" s="51">
        <f>'Labor - Asset Income'!X10</f>
        <v>1174926.7467502684</v>
      </c>
      <c r="X20" s="51">
        <f>'Labor - Asset Income'!Y10</f>
        <v>1187634.3333333333</v>
      </c>
      <c r="Y20" s="51">
        <f>'Labor - Asset Income'!Z10</f>
        <v>1330803.3665610533</v>
      </c>
      <c r="Z20" s="51">
        <f>'Labor - Asset Income'!AA10</f>
        <v>1374441</v>
      </c>
      <c r="AA20" s="51">
        <f>'Labor - Asset Income'!AB10</f>
        <v>1574332.4827980956</v>
      </c>
    </row>
    <row r="21" spans="1:27" ht="12.75">
      <c r="A21" s="4"/>
      <c r="B21" s="4" t="s">
        <v>41</v>
      </c>
      <c r="C21" s="51">
        <f>'National Income Account'!D29</f>
        <v>100144</v>
      </c>
      <c r="D21" s="51">
        <f>'National Income Account'!E29</f>
        <v>105136</v>
      </c>
      <c r="E21" s="51">
        <f>'National Income Account'!F29</f>
        <v>125675</v>
      </c>
      <c r="F21" s="51">
        <f>'National Income Account'!G29</f>
        <v>130354</v>
      </c>
      <c r="G21" s="51">
        <f>'National Income Account'!H29</f>
        <v>139977</v>
      </c>
      <c r="H21" s="51">
        <f>'National Income Account'!I29</f>
        <v>151539</v>
      </c>
      <c r="I21" s="51">
        <f>'National Income Account'!J29</f>
        <v>172879</v>
      </c>
      <c r="J21" s="51">
        <f>'National Income Account'!K29</f>
        <v>240973</v>
      </c>
      <c r="K21" s="51">
        <f>'National Income Account'!L29</f>
        <v>366101</v>
      </c>
      <c r="L21" s="51">
        <f>'National Income Account'!M29</f>
        <v>475883</v>
      </c>
      <c r="M21" s="51">
        <f>'National Income Account'!N29</f>
        <v>530118</v>
      </c>
      <c r="N21" s="51">
        <f>'National Income Account'!O29</f>
        <v>634535</v>
      </c>
      <c r="O21" s="51">
        <f>'National Income Account'!P29</f>
        <v>673498</v>
      </c>
      <c r="P21" s="51">
        <f>'National Income Account'!Q29</f>
        <v>758393</v>
      </c>
      <c r="Q21" s="51">
        <f>'National Income Account'!R29</f>
        <v>894606</v>
      </c>
      <c r="R21" s="51">
        <f>'National Income Account'!S29</f>
        <v>1022779</v>
      </c>
      <c r="S21" s="51">
        <f>'National Income Account'!T29</f>
        <v>1026418</v>
      </c>
      <c r="T21" s="51">
        <f>'National Income Account'!U29</f>
        <v>933321</v>
      </c>
      <c r="U21" s="51">
        <f>'National Income Account'!V29</f>
        <v>790930</v>
      </c>
      <c r="V21" s="51">
        <f>'National Income Account'!W29</f>
        <v>693794</v>
      </c>
      <c r="W21" s="51">
        <f>'National Income Account'!X29</f>
        <v>819735</v>
      </c>
      <c r="X21" s="51">
        <f>'National Income Account'!Y29</f>
        <v>791548</v>
      </c>
      <c r="Y21" s="51">
        <f>'National Income Account'!Z29</f>
        <v>873263</v>
      </c>
      <c r="Z21" s="51">
        <f>'National Income Account'!AA29</f>
        <v>999434</v>
      </c>
      <c r="AA21" s="51">
        <f>'National Income Account'!AB29</f>
        <v>1151643</v>
      </c>
    </row>
    <row r="22" spans="1:27" ht="12.75">
      <c r="A22" s="6" t="s">
        <v>43</v>
      </c>
      <c r="B22" s="6"/>
      <c r="C22" s="51">
        <f>C23+C24</f>
        <v>4733</v>
      </c>
      <c r="D22" s="51">
        <f aca="true" t="shared" si="6" ref="D22:AA22">D23+D24</f>
        <v>4823</v>
      </c>
      <c r="E22" s="51">
        <f t="shared" si="6"/>
        <v>5326</v>
      </c>
      <c r="F22" s="51">
        <f t="shared" si="6"/>
        <v>6645</v>
      </c>
      <c r="G22" s="51">
        <f t="shared" si="6"/>
        <v>4938</v>
      </c>
      <c r="H22" s="51">
        <f t="shared" si="6"/>
        <v>5887</v>
      </c>
      <c r="I22" s="51">
        <f t="shared" si="6"/>
        <v>6283</v>
      </c>
      <c r="J22" s="51">
        <f t="shared" si="6"/>
        <v>8249</v>
      </c>
      <c r="K22" s="51">
        <f t="shared" si="6"/>
        <v>6206</v>
      </c>
      <c r="L22" s="51">
        <f t="shared" si="6"/>
        <v>7045</v>
      </c>
      <c r="M22" s="51">
        <f t="shared" si="6"/>
        <v>5311</v>
      </c>
      <c r="N22" s="51">
        <f t="shared" si="6"/>
        <v>8538</v>
      </c>
      <c r="O22" s="51">
        <f t="shared" si="6"/>
        <v>18941</v>
      </c>
      <c r="P22" s="51">
        <f t="shared" si="6"/>
        <v>21458</v>
      </c>
      <c r="Q22" s="51">
        <f t="shared" si="6"/>
        <v>30121</v>
      </c>
      <c r="R22" s="51">
        <f t="shared" si="6"/>
        <v>14231</v>
      </c>
      <c r="S22" s="51">
        <f t="shared" si="6"/>
        <v>20603</v>
      </c>
      <c r="T22" s="51">
        <f t="shared" si="6"/>
        <v>18564</v>
      </c>
      <c r="U22" s="51">
        <f t="shared" si="6"/>
        <v>20678</v>
      </c>
      <c r="V22" s="51">
        <f t="shared" si="6"/>
        <v>15167</v>
      </c>
      <c r="W22" s="51">
        <f t="shared" si="6"/>
        <v>22918</v>
      </c>
      <c r="X22" s="51">
        <f t="shared" si="6"/>
        <v>24699</v>
      </c>
      <c r="Y22" s="51">
        <f t="shared" si="6"/>
        <v>26043</v>
      </c>
      <c r="Z22" s="51">
        <f t="shared" si="6"/>
        <v>38914</v>
      </c>
      <c r="AA22" s="51">
        <f t="shared" si="6"/>
        <v>86006</v>
      </c>
    </row>
    <row r="23" spans="1:27" ht="12.75">
      <c r="A23" s="6"/>
      <c r="B23" s="8" t="s">
        <v>44</v>
      </c>
      <c r="C23" s="51">
        <f>'National Income Account'!D36</f>
        <v>3203</v>
      </c>
      <c r="D23" s="51">
        <f>'National Income Account'!E36</f>
        <v>3723</v>
      </c>
      <c r="E23" s="51">
        <f>'National Income Account'!F36</f>
        <v>3603</v>
      </c>
      <c r="F23" s="51">
        <f>'National Income Account'!G36</f>
        <v>3127</v>
      </c>
      <c r="G23" s="51">
        <f>'National Income Account'!H36</f>
        <v>3530</v>
      </c>
      <c r="H23" s="51">
        <f>'National Income Account'!I36</f>
        <v>4613</v>
      </c>
      <c r="I23" s="51">
        <f>'National Income Account'!J36</f>
        <v>4609</v>
      </c>
      <c r="J23" s="51">
        <f>'National Income Account'!K36</f>
        <v>5668</v>
      </c>
      <c r="K23" s="51">
        <f>'National Income Account'!L36</f>
        <v>5027</v>
      </c>
      <c r="L23" s="51">
        <f>'National Income Account'!M36</f>
        <v>5843</v>
      </c>
      <c r="M23" s="51">
        <f>'National Income Account'!N36</f>
        <v>4659</v>
      </c>
      <c r="N23" s="51">
        <f>'National Income Account'!O36</f>
        <v>4382</v>
      </c>
      <c r="O23" s="51">
        <f>'National Income Account'!P36</f>
        <v>3604</v>
      </c>
      <c r="P23" s="51">
        <f>'National Income Account'!Q36</f>
        <v>3315</v>
      </c>
      <c r="Q23" s="51">
        <f>'National Income Account'!R36</f>
        <v>3248</v>
      </c>
      <c r="R23" s="51">
        <f>'National Income Account'!S36</f>
        <v>3187</v>
      </c>
      <c r="S23" s="51">
        <f>'National Income Account'!T36</f>
        <v>2124</v>
      </c>
      <c r="T23" s="51">
        <f>'National Income Account'!U36</f>
        <v>2949</v>
      </c>
      <c r="U23" s="51">
        <f>'National Income Account'!V36</f>
        <v>4666</v>
      </c>
      <c r="V23" s="51">
        <f>'National Income Account'!W36</f>
        <v>3336</v>
      </c>
      <c r="W23" s="51">
        <f>'National Income Account'!X36</f>
        <v>2593</v>
      </c>
      <c r="X23" s="51">
        <f>'National Income Account'!Y36</f>
        <v>2618</v>
      </c>
      <c r="Y23" s="51">
        <f>'National Income Account'!Z36</f>
        <v>2165</v>
      </c>
      <c r="Z23" s="51">
        <f>'National Income Account'!AA36</f>
        <v>4537</v>
      </c>
      <c r="AA23" s="51">
        <f>'National Income Account'!AB36</f>
        <v>3445</v>
      </c>
    </row>
    <row r="24" spans="1:27" ht="12.75">
      <c r="A24" s="56"/>
      <c r="B24" s="57" t="s">
        <v>45</v>
      </c>
      <c r="C24" s="52">
        <f>'National Income Account'!D37</f>
        <v>1530</v>
      </c>
      <c r="D24" s="52">
        <f>'National Income Account'!E37</f>
        <v>1100</v>
      </c>
      <c r="E24" s="52">
        <f>'National Income Account'!F37</f>
        <v>1723</v>
      </c>
      <c r="F24" s="52">
        <f>'National Income Account'!G37</f>
        <v>3518</v>
      </c>
      <c r="G24" s="52">
        <f>'National Income Account'!H37</f>
        <v>1408</v>
      </c>
      <c r="H24" s="52">
        <f>'National Income Account'!I37</f>
        <v>1274</v>
      </c>
      <c r="I24" s="52">
        <f>'National Income Account'!J37</f>
        <v>1674</v>
      </c>
      <c r="J24" s="52">
        <f>'National Income Account'!K37</f>
        <v>2581</v>
      </c>
      <c r="K24" s="52">
        <f>'National Income Account'!L37</f>
        <v>1179</v>
      </c>
      <c r="L24" s="52">
        <f>'National Income Account'!M37</f>
        <v>1202</v>
      </c>
      <c r="M24" s="52">
        <f>'National Income Account'!N37</f>
        <v>652</v>
      </c>
      <c r="N24" s="52">
        <f>'National Income Account'!O37</f>
        <v>4156</v>
      </c>
      <c r="O24" s="52">
        <f>'National Income Account'!P37</f>
        <v>15337</v>
      </c>
      <c r="P24" s="52">
        <f>'National Income Account'!Q37</f>
        <v>18143</v>
      </c>
      <c r="Q24" s="52">
        <f>'National Income Account'!R37</f>
        <v>26873</v>
      </c>
      <c r="R24" s="52">
        <f>'National Income Account'!S37</f>
        <v>11044</v>
      </c>
      <c r="S24" s="52">
        <f>'National Income Account'!T37</f>
        <v>18479</v>
      </c>
      <c r="T24" s="52">
        <f>'National Income Account'!U37</f>
        <v>15615</v>
      </c>
      <c r="U24" s="52">
        <f>'National Income Account'!V37</f>
        <v>16012</v>
      </c>
      <c r="V24" s="52">
        <f>'National Income Account'!W37</f>
        <v>11831</v>
      </c>
      <c r="W24" s="52">
        <f>'National Income Account'!X37</f>
        <v>20325</v>
      </c>
      <c r="X24" s="52">
        <f>'National Income Account'!Y37</f>
        <v>22081</v>
      </c>
      <c r="Y24" s="52">
        <f>'National Income Account'!Z37</f>
        <v>23878</v>
      </c>
      <c r="Z24" s="52">
        <f>'National Income Account'!AA37</f>
        <v>34377</v>
      </c>
      <c r="AA24" s="52">
        <f>'National Income Account'!AB37</f>
        <v>82561</v>
      </c>
    </row>
    <row r="25" spans="1:2" ht="12.75">
      <c r="A25" s="6"/>
      <c r="B25" s="6"/>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 West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Amonthep Chawla</dc:creator>
  <cp:keywords/>
  <dc:description/>
  <cp:lastModifiedBy>Amonthep Chawla</cp:lastModifiedBy>
  <cp:lastPrinted>2006-11-30T03:42:11Z</cp:lastPrinted>
  <dcterms:created xsi:type="dcterms:W3CDTF">2006-10-15T02:38:22Z</dcterms:created>
  <dcterms:modified xsi:type="dcterms:W3CDTF">2007-02-01T19:58:57Z</dcterms:modified>
  <cp:category/>
  <cp:version/>
  <cp:contentType/>
  <cp:contentStatus/>
</cp:coreProperties>
</file>