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8430" windowHeight="6300" firstSheet="2" activeTab="5"/>
  </bookViews>
  <sheets>
    <sheet name="Intro" sheetId="1" r:id="rId1"/>
    <sheet name="Aggregate data" sheetId="2" r:id="rId2"/>
    <sheet name="Age data" sheetId="3" r:id="rId3"/>
    <sheet name="T1. Flow Account" sheetId="4" r:id="rId4"/>
    <sheet name="T1.2. Asset Reallocations" sheetId="5" r:id="rId5"/>
    <sheet name="T1.2.a." sheetId="6" r:id="rId6"/>
    <sheet name="T1.2.b. Private Assets" sheetId="7" state="hidden" r:id="rId7"/>
    <sheet name="T1.3. Public Transfers" sheetId="8" state="hidden" r:id="rId8"/>
    <sheet name="T1.3.a. Social Protection" sheetId="9" state="hidden" r:id="rId9"/>
    <sheet name="T1.3.b. Public K Transfers" sheetId="10" state="hidden" r:id="rId10"/>
    <sheet name="T1.4. Private Transfers" sheetId="11" state="hidden" r:id="rId11"/>
    <sheet name="T1.3 Public Transfers" sheetId="12" r:id="rId12"/>
    <sheet name="T1.3.b. Public A Transfers" sheetId="13" r:id="rId13"/>
    <sheet name="T2. Wealth Account" sheetId="14" r:id="rId14"/>
  </sheets>
  <externalReferences>
    <externalReference r:id="rId17"/>
    <externalReference r:id="rId18"/>
  </externalReferences>
  <definedNames>
    <definedName name="Mg" localSheetId="1">'Aggregate data'!$D$6</definedName>
    <definedName name="Mg">'[1]Aggregate data'!$D$6</definedName>
    <definedName name="Mg_1" localSheetId="1">'Aggregate data'!$D$7</definedName>
    <definedName name="Mg_1">'[1]Aggregate data'!$D$7</definedName>
    <definedName name="Mg_midpt">'Aggregate data'!$D$8</definedName>
    <definedName name="rg">'Aggregate data'!#REF!</definedName>
    <definedName name="S_gm">'Aggregate data'!$D$4</definedName>
  </definedNames>
  <calcPr fullCalcOnLoad="1"/>
</workbook>
</file>

<file path=xl/sharedStrings.xml><?xml version="1.0" encoding="utf-8"?>
<sst xmlns="http://schemas.openxmlformats.org/spreadsheetml/2006/main" count="494" uniqueCount="206">
  <si>
    <t>Total</t>
  </si>
  <si>
    <t>Outflows</t>
  </si>
  <si>
    <t>Inflows</t>
  </si>
  <si>
    <t>Other</t>
  </si>
  <si>
    <t>Foreign</t>
  </si>
  <si>
    <t>Domestic by age</t>
  </si>
  <si>
    <t>Education</t>
  </si>
  <si>
    <t>Health</t>
  </si>
  <si>
    <t>Public</t>
  </si>
  <si>
    <t>Private</t>
  </si>
  <si>
    <t>Transfers</t>
  </si>
  <si>
    <t>Private Wealth</t>
  </si>
  <si>
    <t>Capital</t>
  </si>
  <si>
    <t>Credit</t>
  </si>
  <si>
    <t>Transfer</t>
  </si>
  <si>
    <t>Public Wealth</t>
  </si>
  <si>
    <t>Total Wealth</t>
  </si>
  <si>
    <t>Pension</t>
  </si>
  <si>
    <t>Consumer durables</t>
  </si>
  <si>
    <t>Housing</t>
  </si>
  <si>
    <t>Fixed capital</t>
  </si>
  <si>
    <t>Inventories</t>
  </si>
  <si>
    <t>Domestic</t>
  </si>
  <si>
    <t>Capital, Domestic</t>
  </si>
  <si>
    <t>Transfer Wealth</t>
  </si>
  <si>
    <t>Lifecycle Deficit</t>
  </si>
  <si>
    <t>Land</t>
  </si>
  <si>
    <t>Consumption</t>
  </si>
  <si>
    <t>Foreign assets</t>
  </si>
  <si>
    <t>Owner-occupied housing</t>
  </si>
  <si>
    <t>Unemployment</t>
  </si>
  <si>
    <t>State owned enterprise</t>
  </si>
  <si>
    <t xml:space="preserve">Inflows </t>
  </si>
  <si>
    <t>Inter-household transfers</t>
  </si>
  <si>
    <t>Interest on consumer credit</t>
  </si>
  <si>
    <t>Intra-household transfers</t>
  </si>
  <si>
    <t>Intra-household transfers, education</t>
  </si>
  <si>
    <t>Intra-household transfers, health</t>
  </si>
  <si>
    <t>Intra-household transfers, other</t>
  </si>
  <si>
    <r>
      <t xml:space="preserve">Table 1.4.  Private transfers, </t>
    </r>
    <r>
      <rPr>
        <b/>
        <i/>
        <sz val="10"/>
        <rFont val="Arial"/>
        <family val="2"/>
      </rPr>
      <t>country, year (currency and units), aggregate, nominal</t>
    </r>
  </si>
  <si>
    <r>
      <t xml:space="preserve">Table 1.3. Public Transfers, </t>
    </r>
    <r>
      <rPr>
        <b/>
        <i/>
        <sz val="10"/>
        <rFont val="Arial"/>
        <family val="2"/>
      </rPr>
      <t>country, year (currency and units), aggregate, nominal.</t>
    </r>
    <r>
      <rPr>
        <b/>
        <sz val="10"/>
        <rFont val="Arial"/>
        <family val="2"/>
      </rPr>
      <t xml:space="preserve"> </t>
    </r>
  </si>
  <si>
    <t>Public Transfers, Total</t>
  </si>
  <si>
    <t>Income on Assets</t>
  </si>
  <si>
    <t>Less: Labor income</t>
  </si>
  <si>
    <t xml:space="preserve">Business income </t>
  </si>
  <si>
    <t>Less:  Accumulation of land</t>
  </si>
  <si>
    <t>Public Education</t>
  </si>
  <si>
    <t>Public Health Care</t>
  </si>
  <si>
    <t>Public Pensions</t>
  </si>
  <si>
    <t>Other Social Protection</t>
  </si>
  <si>
    <t>Collective Goods and Services</t>
  </si>
  <si>
    <r>
      <t xml:space="preserve">Table 1.3.a.  Public Transfers, Other Social Protection Details, </t>
    </r>
    <r>
      <rPr>
        <b/>
        <i/>
        <sz val="10"/>
        <rFont val="Arial"/>
        <family val="2"/>
      </rPr>
      <t>country, year (currency and units), aggregate, nominal.</t>
    </r>
    <r>
      <rPr>
        <b/>
        <sz val="10"/>
        <rFont val="Arial"/>
        <family val="2"/>
      </rPr>
      <t xml:space="preserve"> </t>
    </r>
  </si>
  <si>
    <t>Sickness and Disability</t>
  </si>
  <si>
    <t>Survivors</t>
  </si>
  <si>
    <t>Family and Children</t>
  </si>
  <si>
    <t>Miscellaneous</t>
  </si>
  <si>
    <t>Reallocations</t>
  </si>
  <si>
    <t>Intervivos</t>
  </si>
  <si>
    <t>Bequests</t>
  </si>
  <si>
    <t xml:space="preserve">Public </t>
  </si>
  <si>
    <t>Public Asset Reallocations</t>
  </si>
  <si>
    <t>Public capital reallocations</t>
  </si>
  <si>
    <t>Income on public capital</t>
  </si>
  <si>
    <t>Less: Public investment</t>
  </si>
  <si>
    <t>Income on public credit</t>
  </si>
  <si>
    <t>Less: Public saving, credit</t>
  </si>
  <si>
    <t>Private Asset Reallocations</t>
  </si>
  <si>
    <t>Private capital reallocations</t>
  </si>
  <si>
    <t>Income on private capital</t>
  </si>
  <si>
    <t>Less: Private investment</t>
  </si>
  <si>
    <t>Private land reallocations</t>
  </si>
  <si>
    <t>Private rent</t>
  </si>
  <si>
    <t>Private credit reallocations</t>
  </si>
  <si>
    <t>Less: Accumulation of consumer credit</t>
  </si>
  <si>
    <t>Less: Public Saving</t>
  </si>
  <si>
    <t>Less: Private Saving</t>
  </si>
  <si>
    <t>Public investment, education</t>
  </si>
  <si>
    <t>Public investment, health</t>
  </si>
  <si>
    <t>Public investment, other</t>
  </si>
  <si>
    <t>Public capital income</t>
  </si>
  <si>
    <t>Public capital income, education</t>
  </si>
  <si>
    <t>Public capital income, health</t>
  </si>
  <si>
    <t>Public capital income, other</t>
  </si>
  <si>
    <t>Public credit income</t>
  </si>
  <si>
    <t>General public credit income</t>
  </si>
  <si>
    <t>Special public credit income</t>
  </si>
  <si>
    <t>General public saving</t>
  </si>
  <si>
    <t>Special public saving</t>
  </si>
  <si>
    <t>Business investment</t>
  </si>
  <si>
    <r>
      <t xml:space="preserve">Table 1.2.b. Private asset reallocations, </t>
    </r>
    <r>
      <rPr>
        <b/>
        <i/>
        <sz val="10"/>
        <rFont val="Arial"/>
        <family val="2"/>
      </rPr>
      <t>country, year (currency and units), aggregate, nominal or real.</t>
    </r>
    <r>
      <rPr>
        <b/>
        <sz val="10"/>
        <rFont val="Arial"/>
        <family val="2"/>
      </rPr>
      <t xml:space="preserve"> </t>
    </r>
  </si>
  <si>
    <t>Net public capital transfers</t>
  </si>
  <si>
    <t>Net new investment</t>
  </si>
  <si>
    <t>Net public saving transfers</t>
  </si>
  <si>
    <t>Net new saving</t>
  </si>
  <si>
    <t>General</t>
  </si>
  <si>
    <t>Special funds</t>
  </si>
  <si>
    <t>Bequests (capital transfers)</t>
  </si>
  <si>
    <t>Intervivos transfers</t>
  </si>
  <si>
    <t>90+</t>
  </si>
  <si>
    <t>Public Capital Transfers, Total</t>
  </si>
  <si>
    <t>Old capital (net)</t>
  </si>
  <si>
    <t>New capital</t>
  </si>
  <si>
    <t>Outflows (new capital)</t>
  </si>
  <si>
    <t xml:space="preserve">Note:  Old capital transfer inflows and outflows are not distinguished.  Net inflows are included with new capital transfer inflows.  </t>
  </si>
  <si>
    <r>
      <t>Table 1.3.b. Public Capital Transfers, country, year (currency and units), aggregate, nominal\</t>
    </r>
    <r>
      <rPr>
        <b/>
        <i/>
        <sz val="10"/>
        <rFont val="Arial"/>
        <family val="2"/>
      </rPr>
      <t>.</t>
    </r>
    <r>
      <rPr>
        <b/>
        <sz val="10"/>
        <rFont val="Arial"/>
        <family val="2"/>
      </rPr>
      <t xml:space="preserve"> </t>
    </r>
  </si>
  <si>
    <t>Age data for public investment system</t>
  </si>
  <si>
    <t xml:space="preserve">Value </t>
  </si>
  <si>
    <t>Variable</t>
  </si>
  <si>
    <t>Year</t>
  </si>
  <si>
    <t>Unit</t>
  </si>
  <si>
    <t>Source/Notes</t>
  </si>
  <si>
    <t>Age profile of tax payers</t>
  </si>
  <si>
    <t>---</t>
  </si>
  <si>
    <t>Population</t>
  </si>
  <si>
    <t>NTA data base</t>
  </si>
  <si>
    <t xml:space="preserve">Population </t>
  </si>
  <si>
    <t>Debt distribution (tax shares)</t>
  </si>
  <si>
    <t>Calculated</t>
  </si>
  <si>
    <t>Change in debt distribution</t>
  </si>
  <si>
    <t>Debt distribution (mid-point)</t>
  </si>
  <si>
    <t xml:space="preserve">Calculated </t>
  </si>
  <si>
    <t>Assets</t>
  </si>
  <si>
    <t>Public Debt</t>
  </si>
  <si>
    <t xml:space="preserve">Aggregate data for Public Investment System </t>
  </si>
  <si>
    <t>Value</t>
  </si>
  <si>
    <t>Deficit (Sg)</t>
  </si>
  <si>
    <t>Debt at midpoint assuming a linear increase during the year</t>
  </si>
  <si>
    <t>Interest payment on public debt</t>
  </si>
  <si>
    <t xml:space="preserve">2. Net public saving transfers arises when existing public debt is transferred from the current generation of taxpayers to the next generation of taxpayers.  This generates saving and dis-saving recorded here and transfers recorded in public transfers. </t>
  </si>
  <si>
    <t>Income on public assets</t>
  </si>
  <si>
    <t>Less:  Public saving</t>
  </si>
  <si>
    <t>Public Asset Transfers, Total</t>
  </si>
  <si>
    <t>Public Credit Transfers, Total</t>
  </si>
  <si>
    <t>Public Transfers, Current, Total</t>
  </si>
  <si>
    <t>Public Transfers, Asset, Total</t>
  </si>
  <si>
    <t xml:space="preserve">Note.  These entries summarize more detailed values in T1.2.a.  </t>
  </si>
  <si>
    <t>Transactions tracked by the accounts</t>
  </si>
  <si>
    <t xml:space="preserve">Table 1.3.b. Public Asset Transfers, country, year (currency and units), aggregate, nominal. </t>
  </si>
  <si>
    <t>"outgoing" taxpayers to "incoming" taxpayers (Table 1.3.b).  It also generates saving on the part of "outgoing" taxpayers and dissaving</t>
  </si>
  <si>
    <t>Details for net public saving</t>
  </si>
  <si>
    <t>Net public credit transfers</t>
  </si>
  <si>
    <t>Transfers of existing public debt</t>
  </si>
  <si>
    <t>Transfers of existing public credit</t>
  </si>
  <si>
    <t>Accumulation of new public debt</t>
  </si>
  <si>
    <t>Accumulation of new public credit</t>
  </si>
  <si>
    <t>Net new saving, credit</t>
  </si>
  <si>
    <t>Change in credit distribution</t>
  </si>
  <si>
    <t>Credit distribution</t>
  </si>
  <si>
    <t>Credit distribution (mid-point)</t>
  </si>
  <si>
    <t>Public Credit</t>
  </si>
  <si>
    <t>Age profile of public credit</t>
  </si>
  <si>
    <t xml:space="preserve"> ---</t>
  </si>
  <si>
    <t>Public Debt (Mg)</t>
  </si>
  <si>
    <t>Public Credit (Mg)</t>
  </si>
  <si>
    <t>1.  General public credit income arises from the servicing of public debt.  The inflow is income received by investors holding public credit.  The outflow is taxes paid by taxpayers that goes to service public debt.</t>
  </si>
  <si>
    <t xml:space="preserve">Note:  Public credit transfers is the value of existing public credit (or debt) that is transferred from the taxpayers obligated to pay interest on the debt in the current year to the taxpayers obligated in the following year.  </t>
  </si>
  <si>
    <t>Notes:  (1) When new public debt is issued the government is borrowing from investors on behalf of taxpayers.  The funds borrowed by taxpayers are then transferred to the government in the form of an implicit tax.  The implicit tax is entered here in the total.  In a complete set of accounts it must be allocated among sectors.  In the absence of additional information one might assume that the allocation is proportional to the size of the sector.  (2) For Public Transfers, Assets see Table 1.3.b Public Asset Transfers.</t>
  </si>
  <si>
    <t xml:space="preserve">Note:  The net effect on reallocations of the deficit spending is a net transfer from taxpayers to the public sector.  This would be balanced by a return flow from the public sector to individuals in the form of public consumption, for example.  This flow is not reported here. </t>
  </si>
  <si>
    <t xml:space="preserve">1.  Interest payments on existing public debt generate outflows from taxpayers and inflows to investors who hold public credit. </t>
  </si>
  <si>
    <t xml:space="preserve">on the part of "incoming" taxpayers (Table 1.2.a.) </t>
  </si>
  <si>
    <t xml:space="preserve">4. Deficit spending is an implicit tax on taxpayers who are obligated to repay the public debt.  This is captured as a public transfer from taxpayers (Table 1.3). </t>
  </si>
  <si>
    <t xml:space="preserve">Entries in other tables summarize data in the detailed tables.  </t>
  </si>
  <si>
    <t xml:space="preserve">3. All public debt is held by domestic investors. </t>
  </si>
  <si>
    <t>National Transfer Account Tables Effected by the Public Credit System</t>
  </si>
  <si>
    <t>PUBLIC CREDIT SYSTEM</t>
  </si>
  <si>
    <t>BHT million</t>
  </si>
  <si>
    <t>Ministry of Finance</t>
  </si>
  <si>
    <t>calculated</t>
  </si>
  <si>
    <t>Change in debt (CMg)</t>
  </si>
  <si>
    <t>Change in credit (CMg)</t>
  </si>
  <si>
    <t>thousands</t>
  </si>
  <si>
    <t>Public programs</t>
  </si>
  <si>
    <t>BAHT millions</t>
  </si>
  <si>
    <t>Estimated from the age profile of all public programs</t>
  </si>
  <si>
    <t>Distribution of public programs</t>
  </si>
  <si>
    <t xml:space="preserve">2. Existing public debt is transferred from year 1996 taxpayers to year 1997 taxpayers.  This generates an asset transfer from </t>
  </si>
  <si>
    <t>Credit at midpoint assuming a linear increase during the year</t>
  </si>
  <si>
    <t>Flow-of-Funds Accounts Table 10. NESDB (2001)</t>
  </si>
  <si>
    <t>NIPA, Table 5</t>
  </si>
  <si>
    <t>Asset-based Reallocations</t>
  </si>
  <si>
    <t>Public Asset-based Reallocations</t>
  </si>
  <si>
    <t>Public capital-based reallocations</t>
  </si>
  <si>
    <t>Public credit-based reallocations</t>
  </si>
  <si>
    <t>Private Asset-based Reallocations</t>
  </si>
  <si>
    <t>Private capital-based reallocations</t>
  </si>
  <si>
    <t>Private land-based reallocations</t>
  </si>
  <si>
    <t>Private credit-based reallocations</t>
  </si>
  <si>
    <t>Input Data</t>
  </si>
  <si>
    <t xml:space="preserve">Sources of data:  Amonthep Chawla 2006. </t>
  </si>
  <si>
    <t>Debt</t>
  </si>
  <si>
    <r>
      <t xml:space="preserve">Table 2. Wealth account, </t>
    </r>
    <r>
      <rPr>
        <b/>
        <i/>
        <sz val="10"/>
        <rFont val="Arial"/>
        <family val="2"/>
      </rPr>
      <t>Thailand, 1996 (BHT millions), aggregate, nominal</t>
    </r>
  </si>
  <si>
    <r>
      <t xml:space="preserve">Table 2. Wealth account, </t>
    </r>
    <r>
      <rPr>
        <b/>
        <i/>
        <sz val="10"/>
        <rFont val="Arial"/>
        <family val="2"/>
      </rPr>
      <t>Thailand, 1997 (BHT millions), aggregate, nominal</t>
    </r>
  </si>
  <si>
    <t>Table 1.3.b. Public Asset Transfers, Thailand, 1996 (BHT millions), aggregate, nominal.</t>
  </si>
  <si>
    <r>
      <t xml:space="preserve">Table 1.3. Public Transfers, </t>
    </r>
    <r>
      <rPr>
        <b/>
        <i/>
        <sz val="10"/>
        <rFont val="Arial"/>
        <family val="2"/>
      </rPr>
      <t>Thailand, 1996 (BHT millions), aggregate, nominal.</t>
    </r>
    <r>
      <rPr>
        <b/>
        <sz val="10"/>
        <rFont val="Arial"/>
        <family val="2"/>
      </rPr>
      <t xml:space="preserve"> </t>
    </r>
  </si>
  <si>
    <r>
      <t xml:space="preserve">Table 1.2.a. Public asset-based reallocations, </t>
    </r>
    <r>
      <rPr>
        <b/>
        <i/>
        <sz val="10"/>
        <rFont val="Arial"/>
        <family val="2"/>
      </rPr>
      <t>Thailand, 1996 (BHT millions), aggregate, nominal.</t>
    </r>
    <r>
      <rPr>
        <b/>
        <sz val="10"/>
        <rFont val="Arial"/>
        <family val="2"/>
      </rPr>
      <t xml:space="preserve"> </t>
    </r>
  </si>
  <si>
    <r>
      <t xml:space="preserve">Table 1.2. Asset-based reallocations, </t>
    </r>
    <r>
      <rPr>
        <b/>
        <i/>
        <sz val="10"/>
        <rFont val="Arial"/>
        <family val="2"/>
      </rPr>
      <t>Thailand, 1996 (BHT millions), aggregate, nominal.</t>
    </r>
    <r>
      <rPr>
        <b/>
        <sz val="10"/>
        <rFont val="Arial"/>
        <family val="2"/>
      </rPr>
      <t xml:space="preserve"> </t>
    </r>
  </si>
  <si>
    <r>
      <t xml:space="preserve">Table 1. National Transfer Flow Account, </t>
    </r>
    <r>
      <rPr>
        <b/>
        <i/>
        <sz val="10"/>
        <rFont val="Arial"/>
        <family val="2"/>
      </rPr>
      <t>Thailand, 1996 (BHT millions), aggregate, nominal.</t>
    </r>
  </si>
  <si>
    <t>Public Debt Scenario:  Thailand 1996</t>
  </si>
  <si>
    <t>1. Public debt at the beginning of year 1996 is equal to -175,938 million baht; public credit is 175,938 million baht</t>
  </si>
  <si>
    <t xml:space="preserve">2. The government ran a surplus of 177,373 million baht in 1996, reducing public debt to 1,435 million baht and public credit to -1,435  million baht at the beginning of 1997. </t>
  </si>
  <si>
    <t xml:space="preserve">The interest income is a component of public asset-based reallocations (Table 1.2.a.)    </t>
  </si>
  <si>
    <t xml:space="preserve">3. The increase in public debt during the year generates an asset-based reallocation in the form of an increase in public credit held by </t>
  </si>
  <si>
    <t xml:space="preserve">investors and an increase in public debt held by taxpayers (Table 1.2.a.) </t>
  </si>
  <si>
    <t xml:space="preserve">5. The age profiles of public credit wealth for 1996 and 1997 are recorded in Table 2.  </t>
  </si>
  <si>
    <t>Per capita profile of taxpayers 96</t>
  </si>
  <si>
    <t>Per capita profile of property income 96</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</si>
</sst>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000_);_(* \(#,##0.0000\);_(* &quot;-&quot;??_);_(@_)"/>
    <numFmt numFmtId="170" formatCode="_(* #,##0.0_);_(* \(#,##0.0\);_(* &quot;-&quot;??_);_(@_)"/>
    <numFmt numFmtId="171" formatCode="_(* #,##0_);_(* \(#,##0\);_(* &quot;-&quot;??_);_(@_)"/>
    <numFmt numFmtId="172" formatCode="0.00000"/>
    <numFmt numFmtId="173" formatCode="0.0000"/>
    <numFmt numFmtId="174" formatCode="0.0"/>
    <numFmt numFmtId="175" formatCode="0.000"/>
    <numFmt numFmtId="176" formatCode="0E+00"/>
    <numFmt numFmtId="177" formatCode="0.0E+00"/>
    <numFmt numFmtId="178" formatCode="0.000E+00"/>
    <numFmt numFmtId="179" formatCode="#,##0.0"/>
    <numFmt numFmtId="180" formatCode="0.000000E+00"/>
    <numFmt numFmtId="181" formatCode="0.00000E+00"/>
    <numFmt numFmtId="182" formatCode="0.0000E+00"/>
    <numFmt numFmtId="183" formatCode="#,##0.000000000000000000"/>
    <numFmt numFmtId="184" formatCode="#,##0.00000000000000000"/>
    <numFmt numFmtId="185" formatCode="#,##0.0000000000000000"/>
    <numFmt numFmtId="186" formatCode="#,##0.000000000000000"/>
    <numFmt numFmtId="187" formatCode="0.000000"/>
  </numFmts>
  <fonts count="9">
    <font>
      <sz val="10"/>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u val="single"/>
      <sz val="10"/>
      <name val="Arial"/>
      <family val="2"/>
    </font>
    <font>
      <sz val="1.5"/>
      <name val="Arial"/>
      <family val="0"/>
    </font>
    <font>
      <sz val="1.75"/>
      <name val="Arial"/>
      <family val="0"/>
    </font>
    <font>
      <b/>
      <sz val="2"/>
      <name val="Arial"/>
      <family val="0"/>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1" xfId="0" applyBorder="1" applyAlignment="1">
      <alignment horizontal="center"/>
    </xf>
    <xf numFmtId="0" fontId="1" fillId="0" borderId="0" xfId="0" applyFont="1" applyAlignment="1">
      <alignment/>
    </xf>
    <xf numFmtId="0" fontId="0" fillId="0" borderId="1" xfId="0" applyBorder="1" applyAlignment="1">
      <alignment/>
    </xf>
    <xf numFmtId="0" fontId="0" fillId="0" borderId="0" xfId="0" applyFont="1" applyAlignment="1">
      <alignment/>
    </xf>
    <xf numFmtId="0" fontId="0" fillId="0" borderId="2" xfId="0" applyBorder="1" applyAlignment="1">
      <alignment horizontal="center"/>
    </xf>
    <xf numFmtId="0" fontId="0" fillId="0" borderId="3" xfId="0" applyBorder="1" applyAlignment="1">
      <alignment/>
    </xf>
    <xf numFmtId="0" fontId="0" fillId="0" borderId="4" xfId="0" applyBorder="1" applyAlignment="1">
      <alignment/>
    </xf>
    <xf numFmtId="0" fontId="0" fillId="0" borderId="2" xfId="0" applyBorder="1" applyAlignment="1">
      <alignment/>
    </xf>
    <xf numFmtId="0" fontId="0" fillId="0" borderId="1" xfId="0" applyFont="1" applyBorder="1" applyAlignment="1">
      <alignment/>
    </xf>
    <xf numFmtId="1" fontId="0" fillId="0" borderId="0" xfId="0" applyNumberFormat="1" applyAlignment="1">
      <alignment/>
    </xf>
    <xf numFmtId="1" fontId="0" fillId="0" borderId="0" xfId="0" applyNumberFormat="1" applyAlignment="1" applyProtection="1">
      <alignment/>
      <protection locked="0"/>
    </xf>
    <xf numFmtId="0" fontId="0" fillId="0" borderId="0" xfId="0" applyBorder="1" applyAlignment="1">
      <alignment/>
    </xf>
    <xf numFmtId="0" fontId="0" fillId="0" borderId="0" xfId="0" applyBorder="1" applyAlignment="1">
      <alignment horizontal="center"/>
    </xf>
    <xf numFmtId="0" fontId="1" fillId="0" borderId="0" xfId="0" applyFont="1" applyBorder="1" applyAlignment="1">
      <alignment/>
    </xf>
    <xf numFmtId="3" fontId="0" fillId="0" borderId="0" xfId="15" applyNumberFormat="1" applyAlignment="1">
      <alignment/>
    </xf>
    <xf numFmtId="0" fontId="0" fillId="0" borderId="0" xfId="0" applyAlignment="1">
      <alignment wrapText="1"/>
    </xf>
    <xf numFmtId="0" fontId="0" fillId="0" borderId="0" xfId="0" applyAlignment="1">
      <alignment horizontal="right" wrapText="1"/>
    </xf>
    <xf numFmtId="0" fontId="0" fillId="0" borderId="0" xfId="0" applyAlignment="1" quotePrefix="1">
      <alignment horizontal="center"/>
    </xf>
    <xf numFmtId="173" fontId="0" fillId="0" borderId="0" xfId="0" applyNumberFormat="1" applyAlignment="1">
      <alignmen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8" xfId="0" applyBorder="1" applyAlignment="1">
      <alignment/>
    </xf>
    <xf numFmtId="174" fontId="0" fillId="0" borderId="0" xfId="0" applyNumberFormat="1" applyAlignment="1">
      <alignment/>
    </xf>
    <xf numFmtId="174" fontId="0" fillId="0" borderId="0" xfId="0" applyNumberFormat="1" applyAlignment="1" applyProtection="1">
      <alignment/>
      <protection locked="0"/>
    </xf>
    <xf numFmtId="179" fontId="0" fillId="0" borderId="0" xfId="0" applyNumberFormat="1" applyAlignment="1">
      <alignment/>
    </xf>
    <xf numFmtId="174" fontId="0" fillId="0" borderId="0" xfId="0" applyNumberFormat="1" applyBorder="1" applyAlignment="1">
      <alignment/>
    </xf>
    <xf numFmtId="179" fontId="0" fillId="0" borderId="0" xfId="0" applyNumberFormat="1" applyAlignment="1">
      <alignment horizontal="right"/>
    </xf>
    <xf numFmtId="174" fontId="0" fillId="0" borderId="0" xfId="0" applyNumberFormat="1" applyAlignment="1">
      <alignment horizontal="right"/>
    </xf>
    <xf numFmtId="0" fontId="0" fillId="0" borderId="0" xfId="0" applyAlignment="1">
      <alignment horizontal="right"/>
    </xf>
    <xf numFmtId="0" fontId="5" fillId="0" borderId="0" xfId="0" applyFont="1" applyAlignment="1">
      <alignment/>
    </xf>
    <xf numFmtId="3" fontId="0" fillId="0" borderId="0" xfId="15" applyNumberFormat="1" applyAlignment="1">
      <alignment horizontal="center"/>
    </xf>
    <xf numFmtId="3" fontId="0" fillId="0" borderId="0" xfId="15" applyNumberFormat="1" applyBorder="1" applyAlignment="1">
      <alignment horizontal="center"/>
    </xf>
    <xf numFmtId="3" fontId="0" fillId="0" borderId="0" xfId="15" applyNumberFormat="1" applyAlignment="1">
      <alignment horizontal="center"/>
    </xf>
    <xf numFmtId="0" fontId="0" fillId="0" borderId="0" xfId="0" applyFill="1" applyBorder="1" applyAlignment="1">
      <alignment/>
    </xf>
    <xf numFmtId="0" fontId="0" fillId="0" borderId="0" xfId="0" applyFill="1" applyAlignment="1">
      <alignment/>
    </xf>
    <xf numFmtId="174" fontId="0" fillId="0" borderId="0" xfId="0" applyNumberFormat="1" applyFill="1" applyAlignment="1">
      <alignment/>
    </xf>
    <xf numFmtId="1" fontId="0" fillId="0" borderId="0" xfId="0" applyNumberFormat="1" applyFill="1" applyBorder="1" applyAlignment="1">
      <alignment/>
    </xf>
    <xf numFmtId="3" fontId="0" fillId="0" borderId="0" xfId="0" applyNumberFormat="1" applyAlignment="1">
      <alignment/>
    </xf>
    <xf numFmtId="0" fontId="3" fillId="0" borderId="0" xfId="20" applyAlignment="1">
      <alignment horizontal="left"/>
    </xf>
    <xf numFmtId="0" fontId="3" fillId="0" borderId="0" xfId="20" applyAlignment="1">
      <alignment/>
    </xf>
    <xf numFmtId="0" fontId="3" fillId="0" borderId="0" xfId="20" applyFont="1" applyAlignment="1">
      <alignment/>
    </xf>
    <xf numFmtId="0" fontId="3" fillId="0" borderId="0" xfId="20" applyAlignment="1">
      <alignment/>
    </xf>
    <xf numFmtId="0" fontId="0" fillId="0" borderId="0" xfId="0" applyAlignment="1">
      <alignment horizontal="left"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0" xfId="0" applyAlignment="1">
      <alignment wrapText="1"/>
    </xf>
    <xf numFmtId="0" fontId="0" fillId="0" borderId="19" xfId="0" applyBorder="1" applyAlignment="1">
      <alignment horizontal="left" wrapText="1"/>
    </xf>
    <xf numFmtId="0" fontId="0" fillId="0" borderId="0" xfId="0" applyBorder="1" applyAlignment="1">
      <alignment horizontal="left" wrapText="1"/>
    </xf>
    <xf numFmtId="0" fontId="0"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'Age data'!#REF!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'Age data'!#REF!</c:f>
              <c:numCache>
                <c:ptCount val="1"/>
                <c:pt idx="0">
                  <c:v>1</c:v>
                </c:pt>
              </c:numCache>
            </c:numRef>
          </c:val>
          <c:smooth val="0"/>
        </c:ser>
        <c:axId val="63154044"/>
        <c:axId val="31515485"/>
      </c:lineChart>
      <c:catAx>
        <c:axId val="63154044"/>
        <c:scaling>
          <c:orientation val="minMax"/>
        </c:scaling>
        <c:axPos val="b"/>
        <c:delete val="0"/>
        <c:numFmt formatCode="General" sourceLinked="1"/>
        <c:majorTickMark val="out"/>
        <c:minorTickMark val="none"/>
        <c:tickLblPos val="nextTo"/>
        <c:crossAx val="31515485"/>
        <c:crosses val="autoZero"/>
        <c:auto val="1"/>
        <c:lblOffset val="100"/>
        <c:noMultiLvlLbl val="0"/>
      </c:catAx>
      <c:valAx>
        <c:axId val="31515485"/>
        <c:scaling>
          <c:orientation val="minMax"/>
        </c:scaling>
        <c:axPos val="l"/>
        <c:majorGridlines>
          <c:spPr>
            <a:ln w="3175">
              <a:solidFill>
                <a:srgbClr val="FFFFFF"/>
              </a:solidFill>
            </a:ln>
          </c:spPr>
        </c:majorGridlines>
        <c:delete val="0"/>
        <c:numFmt formatCode="#,##0" sourceLinked="0"/>
        <c:majorTickMark val="out"/>
        <c:minorTickMark val="none"/>
        <c:tickLblPos val="nextTo"/>
        <c:crossAx val="63154044"/>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'Age data'!#REF!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'Age data'!#REF!</c:f>
              <c:numCache>
                <c:ptCount val="1"/>
                <c:pt idx="0">
                  <c:v>1</c:v>
                </c:pt>
              </c:numCache>
            </c:numRef>
          </c:val>
          <c:smooth val="0"/>
        </c:ser>
        <c:axId val="15203910"/>
        <c:axId val="2617463"/>
      </c:lineChart>
      <c:catAx>
        <c:axId val="15203910"/>
        <c:scaling>
          <c:orientation val="minMax"/>
        </c:scaling>
        <c:axPos val="b"/>
        <c:delete val="0"/>
        <c:numFmt formatCode="General" sourceLinked="1"/>
        <c:majorTickMark val="out"/>
        <c:minorTickMark val="none"/>
        <c:tickLblPos val="nextTo"/>
        <c:crossAx val="2617463"/>
        <c:crosses val="autoZero"/>
        <c:auto val="1"/>
        <c:lblOffset val="100"/>
        <c:noMultiLvlLbl val="0"/>
      </c:catAx>
      <c:valAx>
        <c:axId val="2617463"/>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noFill/>
          </a:ln>
        </c:spPr>
        <c:crossAx val="15203910"/>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Public credit transfers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'Age data'!#REF!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'Age data'!#REF!</c:f>
              <c:numCache>
                <c:ptCount val="1"/>
                <c:pt idx="0">
                  <c:v>1</c:v>
                </c:pt>
              </c:numCache>
            </c:numRef>
          </c:val>
          <c:smooth val="0"/>
        </c:ser>
        <c:axId val="23557168"/>
        <c:axId val="10687921"/>
      </c:lineChart>
      <c:catAx>
        <c:axId val="23557168"/>
        <c:scaling>
          <c:orientation val="minMax"/>
        </c:scaling>
        <c:axPos val="b"/>
        <c:delete val="0"/>
        <c:numFmt formatCode="General" sourceLinked="1"/>
        <c:majorTickMark val="out"/>
        <c:minorTickMark val="none"/>
        <c:tickLblPos val="nextTo"/>
        <c:crossAx val="10687921"/>
        <c:crosses val="autoZero"/>
        <c:auto val="1"/>
        <c:lblOffset val="100"/>
        <c:noMultiLvlLbl val="0"/>
      </c:catAx>
      <c:valAx>
        <c:axId val="10687921"/>
        <c:scaling>
          <c:orientation val="minMax"/>
        </c:scaling>
        <c:axPos val="l"/>
        <c:majorGridlines>
          <c:spPr>
            <a:ln w="3175">
              <a:solidFill>
                <a:srgbClr val="FFFFFF"/>
              </a:solidFill>
            </a:ln>
          </c:spPr>
        </c:majorGridlines>
        <c:delete val="0"/>
        <c:numFmt formatCode="#,##0" sourceLinked="0"/>
        <c:majorTickMark val="out"/>
        <c:minorTickMark val="none"/>
        <c:tickLblPos val="nextTo"/>
        <c:crossAx val="23557168"/>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'Age data'!#REF!</c:f>
              <c:numCache>
                <c:ptCount val="1"/>
                <c:pt idx="0">
                  <c:v>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'Age data'!#REF!</c:f>
              <c:numCache>
                <c:ptCount val="1"/>
                <c:pt idx="0">
                  <c:v>1</c:v>
                </c:pt>
              </c:numCache>
            </c:numRef>
          </c:val>
          <c:smooth val="0"/>
        </c:ser>
        <c:ser>
          <c:idx val="2"/>
          <c:order val="2"/>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'Age data'!#REF!</c:f>
              <c:numCache>
                <c:ptCount val="1"/>
                <c:pt idx="0">
                  <c:v>1</c:v>
                </c:pt>
              </c:numCache>
            </c:numRef>
          </c:val>
          <c:smooth val="0"/>
        </c:ser>
        <c:axId val="29082426"/>
        <c:axId val="60415243"/>
      </c:lineChart>
      <c:catAx>
        <c:axId val="29082426"/>
        <c:scaling>
          <c:orientation val="minMax"/>
        </c:scaling>
        <c:axPos val="b"/>
        <c:delete val="0"/>
        <c:numFmt formatCode="General" sourceLinked="1"/>
        <c:majorTickMark val="out"/>
        <c:minorTickMark val="none"/>
        <c:tickLblPos val="nextTo"/>
        <c:crossAx val="60415243"/>
        <c:crosses val="autoZero"/>
        <c:auto val="1"/>
        <c:lblOffset val="100"/>
        <c:noMultiLvlLbl val="0"/>
      </c:catAx>
      <c:valAx>
        <c:axId val="60415243"/>
        <c:scaling>
          <c:orientation val="minMax"/>
        </c:scaling>
        <c:axPos val="l"/>
        <c:majorGridlines>
          <c:spPr>
            <a:ln w="3175">
              <a:solidFill>
                <a:srgbClr val="FFFFFF"/>
              </a:solidFill>
            </a:ln>
          </c:spPr>
        </c:majorGridlines>
        <c:delete val="0"/>
        <c:numFmt formatCode="#,##0" sourceLinked="0"/>
        <c:majorTickMark val="out"/>
        <c:minorTickMark val="none"/>
        <c:tickLblPos val="nextTo"/>
        <c:crossAx val="29082426"/>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cdr:x>
      <cdr:y>0.287</cdr:y>
    </cdr:from>
    <cdr:to>
      <cdr:x>1</cdr:x>
      <cdr:y>0.34525</cdr:y>
    </cdr:to>
    <cdr:sp>
      <cdr:nvSpPr>
        <cdr:cNvPr id="1" name="TextBox 1"/>
        <cdr:cNvSpPr txBox="1">
          <a:spLocks noChangeArrowheads="1"/>
        </cdr:cNvSpPr>
      </cdr:nvSpPr>
      <cdr:spPr>
        <a:xfrm>
          <a:off x="3076575" y="0"/>
          <a:ext cx="215265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Accumulation of new public debt</a:t>
          </a:r>
        </a:p>
      </cdr:txBody>
    </cdr:sp>
  </cdr:relSizeAnchor>
  <cdr:relSizeAnchor xmlns:cdr="http://schemas.openxmlformats.org/drawingml/2006/chartDrawing">
    <cdr:from>
      <cdr:x>0.38</cdr:x>
      <cdr:y>0.62225</cdr:y>
    </cdr:from>
    <cdr:to>
      <cdr:x>0.94225</cdr:x>
      <cdr:y>0.667</cdr:y>
    </cdr:to>
    <cdr:sp>
      <cdr:nvSpPr>
        <cdr:cNvPr id="2" name="TextBox 2"/>
        <cdr:cNvSpPr txBox="1">
          <a:spLocks noChangeArrowheads="1"/>
        </cdr:cNvSpPr>
      </cdr:nvSpPr>
      <cdr:spPr>
        <a:xfrm>
          <a:off x="1981200" y="0"/>
          <a:ext cx="2943225"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Accumulation of new public credit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0.37075</cdr:x>
      <cdr:y>0.25075</cdr:y>
    </cdr:from>
    <cdr:to>
      <cdr:x>0.741</cdr:x>
      <cdr:y>0.282</cdr:y>
    </cdr:to>
    <cdr:sp>
      <cdr:nvSpPr>
        <cdr:cNvPr id="1" name="TextBox 1"/>
        <cdr:cNvSpPr txBox="1">
          <a:spLocks noChangeArrowheads="1"/>
        </cdr:cNvSpPr>
      </cdr:nvSpPr>
      <cdr:spPr>
        <a:xfrm>
          <a:off x="2181225" y="0"/>
          <a:ext cx="2181225"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interest income of public credit</a:t>
          </a:r>
        </a:p>
      </cdr:txBody>
    </cdr:sp>
  </cdr:relSizeAnchor>
  <cdr:relSizeAnchor xmlns:cdr="http://schemas.openxmlformats.org/drawingml/2006/chartDrawing">
    <cdr:from>
      <cdr:x>0.471</cdr:x>
      <cdr:y>0.607</cdr:y>
    </cdr:from>
    <cdr:to>
      <cdr:x>0.86875</cdr:x>
      <cdr:y>0.64375</cdr:y>
    </cdr:to>
    <cdr:sp>
      <cdr:nvSpPr>
        <cdr:cNvPr id="2" name="TextBox 2"/>
        <cdr:cNvSpPr txBox="1">
          <a:spLocks noChangeArrowheads="1"/>
        </cdr:cNvSpPr>
      </cdr:nvSpPr>
      <cdr:spPr>
        <a:xfrm>
          <a:off x="2771775" y="0"/>
          <a:ext cx="234315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interest payment on public debt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0.24175</cdr:x>
      <cdr:y>0.54175</cdr:y>
    </cdr:from>
    <cdr:to>
      <cdr:x>0.657</cdr:x>
      <cdr:y>0.55625</cdr:y>
    </cdr:to>
    <cdr:sp>
      <cdr:nvSpPr>
        <cdr:cNvPr id="1" name="TextBox 1"/>
        <cdr:cNvSpPr txBox="1">
          <a:spLocks noChangeArrowheads="1"/>
        </cdr:cNvSpPr>
      </cdr:nvSpPr>
      <cdr:spPr>
        <a:xfrm>
          <a:off x="1419225" y="0"/>
          <a:ext cx="2447925"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inflows: recipients of public programs</a:t>
          </a:r>
        </a:p>
      </cdr:txBody>
    </cdr:sp>
  </cdr:relSizeAnchor>
  <cdr:relSizeAnchor xmlns:cdr="http://schemas.openxmlformats.org/drawingml/2006/chartDrawing">
    <cdr:from>
      <cdr:x>0.64475</cdr:x>
      <cdr:y>0.4535</cdr:y>
    </cdr:from>
    <cdr:to>
      <cdr:x>0.862</cdr:x>
      <cdr:y>0.4655</cdr:y>
    </cdr:to>
    <cdr:sp>
      <cdr:nvSpPr>
        <cdr:cNvPr id="2" name="TextBox 2"/>
        <cdr:cNvSpPr txBox="1">
          <a:spLocks noChangeArrowheads="1"/>
        </cdr:cNvSpPr>
      </cdr:nvSpPr>
      <cdr:spPr>
        <a:xfrm>
          <a:off x="3790950" y="0"/>
          <a:ext cx="127635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outflows: taxpayers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0.3925</cdr:x>
      <cdr:y>0.563</cdr:y>
    </cdr:from>
    <cdr:to>
      <cdr:x>0.95675</cdr:x>
      <cdr:y>0.608</cdr:y>
    </cdr:to>
    <cdr:sp>
      <cdr:nvSpPr>
        <cdr:cNvPr id="1" name="TextBox 2"/>
        <cdr:cNvSpPr txBox="1">
          <a:spLocks noChangeArrowheads="1"/>
        </cdr:cNvSpPr>
      </cdr:nvSpPr>
      <cdr:spPr>
        <a:xfrm>
          <a:off x="2047875" y="0"/>
          <a:ext cx="2952750"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Accumulation of new public debt</a:t>
          </a:r>
        </a:p>
      </cdr:txBody>
    </cdr:sp>
  </cdr:relSizeAnchor>
  <cdr:relSizeAnchor xmlns:cdr="http://schemas.openxmlformats.org/drawingml/2006/chartDrawing">
    <cdr:from>
      <cdr:x>0.4775</cdr:x>
      <cdr:y>0.2655</cdr:y>
    </cdr:from>
    <cdr:to>
      <cdr:x>0.8255</cdr:x>
      <cdr:y>0.30125</cdr:y>
    </cdr:to>
    <cdr:sp>
      <cdr:nvSpPr>
        <cdr:cNvPr id="2" name="TextBox 3"/>
        <cdr:cNvSpPr txBox="1">
          <a:spLocks noChangeArrowheads="1"/>
        </cdr:cNvSpPr>
      </cdr:nvSpPr>
      <cdr:spPr>
        <a:xfrm>
          <a:off x="2495550" y="0"/>
          <a:ext cx="1819275"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change in public debt</a:t>
          </a:r>
        </a:p>
      </cdr:txBody>
    </cdr:sp>
  </cdr:relSizeAnchor>
  <cdr:relSizeAnchor xmlns:cdr="http://schemas.openxmlformats.org/drawingml/2006/chartDrawing">
    <cdr:from>
      <cdr:x>0.40425</cdr:x>
      <cdr:y>0.6675</cdr:y>
    </cdr:from>
    <cdr:to>
      <cdr:x>0.7005</cdr:x>
      <cdr:y>0.70575</cdr:y>
    </cdr:to>
    <cdr:sp>
      <cdr:nvSpPr>
        <cdr:cNvPr id="3" name="TextBox 4"/>
        <cdr:cNvSpPr txBox="1">
          <a:spLocks noChangeArrowheads="1"/>
        </cdr:cNvSpPr>
      </cdr:nvSpPr>
      <cdr:spPr>
        <a:xfrm>
          <a:off x="2114550" y="0"/>
          <a:ext cx="1552575" cy="0"/>
        </a:xfrm>
        <a:prstGeom prst="rect">
          <a:avLst/>
        </a:prstGeom>
        <a:noFill/>
        <a:ln w="9525" cmpd="sng">
          <a:noFill/>
        </a:ln>
      </cdr:spPr>
      <cdr:txBody>
        <a:bodyPr vertOverflow="clip" wrap="square"/>
        <a:p>
          <a:pPr algn="l">
            <a:defRPr/>
          </a:pPr>
          <a:r>
            <a:rPr lang="en-US" cap="none" sz="150" b="0" i="0" u="none" baseline="0">
              <a:latin typeface="Arial"/>
              <a:ea typeface="Arial"/>
              <a:cs typeface="Arial"/>
            </a:rPr>
            <a:t>public debt transfers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1352550</xdr:colOff>
      <xdr:row>43</xdr:row>
      <xdr:rowOff>0</xdr:rowOff>
    </xdr:from>
    <xdr:to>
      <xdr:col>9</xdr:col>
      <xdr:colOff>409575</xdr:colOff>
      <xdr:row>43</xdr:row>
      <xdr:rowOff>0</xdr:rowOff>
    </xdr:to>
    <xdr:graphicFrame>
      <xdr:nvGraphicFramePr>
        <xdr:cNvPr id="1" name="Chart 2"/>
        <xdr:cNvGraphicFramePr/>
      </xdr:nvGraphicFramePr>
      <xdr:xfrm>
        <a:off x="4762500" y="6962775"/>
        <a:ext cx="5229225" cy="0"/>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43</xdr:row>
      <xdr:rowOff>0</xdr:rowOff>
    </xdr:from>
    <xdr:to>
      <xdr:col>13</xdr:col>
      <xdr:colOff>495300</xdr:colOff>
      <xdr:row>43</xdr:row>
      <xdr:rowOff>0</xdr:rowOff>
    </xdr:to>
    <xdr:graphicFrame>
      <xdr:nvGraphicFramePr>
        <xdr:cNvPr id="2" name="Chart 3"/>
        <xdr:cNvGraphicFramePr/>
      </xdr:nvGraphicFramePr>
      <xdr:xfrm>
        <a:off x="6743700" y="6962775"/>
        <a:ext cx="5886450" cy="0"/>
      </xdr:xfrm>
      <a:graphic>
        <a:graphicData uri="http://schemas.openxmlformats.org/drawingml/2006/chart">
          <c:chart xmlns:c="http://schemas.openxmlformats.org/drawingml/2006/chart" r:id="rId2"/>
        </a:graphicData>
      </a:graphic>
    </xdr:graphicFrame>
    <xdr:clientData/>
  </xdr:twoCellAnchor>
  <xdr:twoCellAnchor>
    <xdr:from>
      <xdr:col>10</xdr:col>
      <xdr:colOff>628650</xdr:colOff>
      <xdr:row>43</xdr:row>
      <xdr:rowOff>0</xdr:rowOff>
    </xdr:from>
    <xdr:to>
      <xdr:col>20</xdr:col>
      <xdr:colOff>133350</xdr:colOff>
      <xdr:row>43</xdr:row>
      <xdr:rowOff>0</xdr:rowOff>
    </xdr:to>
    <xdr:graphicFrame>
      <xdr:nvGraphicFramePr>
        <xdr:cNvPr id="3" name="Chart 4"/>
        <xdr:cNvGraphicFramePr/>
      </xdr:nvGraphicFramePr>
      <xdr:xfrm>
        <a:off x="10848975" y="6962775"/>
        <a:ext cx="588645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3</xdr:col>
      <xdr:colOff>1828800</xdr:colOff>
      <xdr:row>43</xdr:row>
      <xdr:rowOff>0</xdr:rowOff>
    </xdr:to>
    <xdr:graphicFrame>
      <xdr:nvGraphicFramePr>
        <xdr:cNvPr id="4" name="Chart 8"/>
        <xdr:cNvGraphicFramePr/>
      </xdr:nvGraphicFramePr>
      <xdr:xfrm>
        <a:off x="0" y="6962775"/>
        <a:ext cx="523875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chemearts.com/Andy\Email\Public%20credit%20syste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sertation\N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 data"/>
      <sheetName val="Age data"/>
      <sheetName val="NT Flow Account"/>
    </sheetNames>
    <sheetDataSet>
      <sheetData sheetId="0">
        <row r="6">
          <cell r="D6">
            <v>-1000</v>
          </cell>
        </row>
        <row r="7">
          <cell r="D7">
            <v>-1250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s"/>
      <sheetName val="nipa"/>
      <sheetName val="nta"/>
      <sheetName val="pop-singleage"/>
      <sheetName val="pop-sp"/>
      <sheetName val="budget"/>
      <sheetName val="budget 2"/>
      <sheetName val="budget allocation"/>
      <sheetName val="life cyle deficits"/>
      <sheetName val="age realocations"/>
      <sheetName val="pb edu"/>
      <sheetName val="pb health"/>
      <sheetName val="pbother"/>
      <sheetName val="pbinv"/>
      <sheetName val="ag pbinv"/>
      <sheetName val="pbcredit"/>
      <sheetName val="ag pbcredit"/>
      <sheetName val="program96"/>
      <sheetName val="program98"/>
      <sheetName val="c-yl"/>
      <sheetName val="savpv"/>
      <sheetName val="Sheet2"/>
      <sheetName val="public allocation"/>
      <sheetName val="Allocation methods"/>
      <sheetName val="cash transfers"/>
      <sheetName val="public investment"/>
      <sheetName val="NTA-PB&amp;PV"/>
      <sheetName val="pb transfers"/>
      <sheetName val="pv transfers"/>
      <sheetName val="net transfers"/>
      <sheetName val="pop"/>
      <sheetName val="useless"/>
      <sheetName val="nta table1"/>
      <sheetName val="con96"/>
      <sheetName val="con98"/>
      <sheetName val="nta 96 rp3"/>
      <sheetName val="pb cap"/>
      <sheetName val="Sheet4"/>
      <sheetName val="full nta 1996"/>
      <sheetName val="full nta 1998"/>
      <sheetName val="compare NTA"/>
      <sheetName val="nta 96-98"/>
      <sheetName val="Sheet1"/>
      <sheetName val="pvsav"/>
      <sheetName val="nta table"/>
      <sheetName val="graph"/>
    </sheetNames>
    <sheetDataSet>
      <sheetData sheetId="5">
        <row r="44">
          <cell r="D44">
            <v>177373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0"/>
  <sheetViews>
    <sheetView workbookViewId="0" topLeftCell="A1">
      <selection activeCell="E20" sqref="E20"/>
    </sheetView>
  </sheetViews>
  <sheetFormatPr defaultColWidth="9.140625" defaultRowHeight="12.75"/>
  <cols>
    <col min="1" max="1" width="7.8515625" style="0" customWidth="1"/>
    <col min="2" max="2" width="8.7109375" style="0" customWidth="1"/>
    <col min="3" max="3" width="10.421875" style="0" customWidth="1"/>
  </cols>
  <sheetData>
    <row r="1" ht="12.75">
      <c r="A1" s="2" t="s">
        <v>164</v>
      </c>
    </row>
    <row r="3" ht="12.75">
      <c r="A3" s="32" t="s">
        <v>197</v>
      </c>
    </row>
    <row r="5" ht="12.75">
      <c r="A5" t="s">
        <v>198</v>
      </c>
    </row>
    <row r="6" ht="12.75">
      <c r="A6" t="s">
        <v>199</v>
      </c>
    </row>
    <row r="7" ht="12.75">
      <c r="A7" t="s">
        <v>162</v>
      </c>
    </row>
    <row r="9" ht="12.75">
      <c r="A9" s="32" t="s">
        <v>136</v>
      </c>
    </row>
    <row r="11" ht="12.75">
      <c r="A11" t="s">
        <v>158</v>
      </c>
    </row>
    <row r="12" ht="12.75">
      <c r="B12" t="s">
        <v>200</v>
      </c>
    </row>
    <row r="13" ht="12.75">
      <c r="A13" t="s">
        <v>175</v>
      </c>
    </row>
    <row r="14" ht="12.75">
      <c r="B14" t="s">
        <v>138</v>
      </c>
    </row>
    <row r="15" ht="12.75">
      <c r="B15" t="s">
        <v>159</v>
      </c>
    </row>
    <row r="16" ht="12.75">
      <c r="A16" t="s">
        <v>201</v>
      </c>
    </row>
    <row r="17" ht="12.75">
      <c r="B17" t="s">
        <v>202</v>
      </c>
    </row>
    <row r="18" ht="12.75">
      <c r="A18" t="s">
        <v>160</v>
      </c>
    </row>
    <row r="19" ht="12.75">
      <c r="A19" t="s">
        <v>203</v>
      </c>
    </row>
    <row r="21" ht="12.75">
      <c r="A21" t="s">
        <v>161</v>
      </c>
    </row>
    <row r="23" ht="12.75">
      <c r="A23" s="2" t="s">
        <v>187</v>
      </c>
    </row>
    <row r="24" spans="1:5" ht="12.75">
      <c r="A24" s="41" t="str">
        <f>'Aggregate data'!$A$1</f>
        <v>Aggregate data for Public Investment System </v>
      </c>
      <c r="B24" s="41"/>
      <c r="C24" s="41"/>
      <c r="D24" s="41"/>
      <c r="E24" s="41"/>
    </row>
    <row r="25" spans="1:4" ht="12.75">
      <c r="A25" s="41" t="str">
        <f>'Age data'!$A$1</f>
        <v>Age data for public investment system</v>
      </c>
      <c r="B25" s="41"/>
      <c r="C25" s="41"/>
      <c r="D25" s="41"/>
    </row>
    <row r="28" ht="12.75">
      <c r="A28" s="32" t="s">
        <v>163</v>
      </c>
    </row>
    <row r="30" spans="1:9" ht="12.75">
      <c r="A30" s="41" t="str">
        <f>'T1. Flow Account'!$A$1</f>
        <v>Table 1. National Transfer Flow Account, Thailand, 1996 (BHT millions), aggregate, nominal.</v>
      </c>
      <c r="B30" s="41"/>
      <c r="C30" s="41"/>
      <c r="D30" s="41"/>
      <c r="E30" s="41"/>
      <c r="F30" s="41"/>
      <c r="G30" s="41"/>
      <c r="H30" s="41"/>
      <c r="I30" s="41"/>
    </row>
    <row r="31" spans="2:10" ht="12.75">
      <c r="B31" s="41" t="str">
        <f>'T1.2. Asset Reallocations'!$A$1</f>
        <v>Table 1.2. Asset-based reallocations, Thailand, 1996 (BHT millions), aggregate, nominal. </v>
      </c>
      <c r="C31" s="41"/>
      <c r="D31" s="41"/>
      <c r="E31" s="41"/>
      <c r="F31" s="41"/>
      <c r="G31" s="41"/>
      <c r="H31" s="41"/>
      <c r="I31" s="41"/>
      <c r="J31" s="41"/>
    </row>
    <row r="32" spans="3:12" ht="12.75">
      <c r="C32" s="41" t="str">
        <f>'T1.2.a.'!$A$1</f>
        <v>Table 1.2.a. Public asset-based reallocations, Thailand, 1996 (BHT millions), aggregate, nominal. </v>
      </c>
      <c r="D32" s="41"/>
      <c r="E32" s="41"/>
      <c r="F32" s="41"/>
      <c r="G32" s="41"/>
      <c r="H32" s="41"/>
      <c r="I32" s="41"/>
      <c r="J32" s="41"/>
      <c r="K32" s="41"/>
      <c r="L32" s="41"/>
    </row>
    <row r="33" spans="2:11" ht="12.75">
      <c r="B33" s="42" t="str">
        <f>'T1.3. Public Transfers'!$A$1</f>
        <v>Table 1.3. Public Transfers, country, year (currency and units), aggregate, nominal. </v>
      </c>
      <c r="C33" s="42"/>
      <c r="D33" s="42"/>
      <c r="E33" s="42"/>
      <c r="F33" s="42"/>
      <c r="G33" s="42"/>
      <c r="H33" s="42"/>
      <c r="I33" s="42"/>
      <c r="J33" s="42"/>
      <c r="K33" s="42"/>
    </row>
    <row r="34" spans="3:13" ht="12.75">
      <c r="C34" s="41" t="str">
        <f>'T1.3.a. Social Protection'!$A$1</f>
        <v>Table 1.3.a.  Public Transfers, Other Social Protection Details, country, year (currency and units), aggregate, nominal. </v>
      </c>
      <c r="D34" s="41"/>
      <c r="E34" s="41"/>
      <c r="F34" s="41"/>
      <c r="G34" s="41"/>
      <c r="H34" s="41"/>
      <c r="I34" s="41"/>
      <c r="J34" s="41"/>
      <c r="K34" s="41"/>
      <c r="L34" s="41"/>
      <c r="M34" s="41"/>
    </row>
    <row r="35" spans="1:256" ht="12.75">
      <c r="A35" s="2"/>
      <c r="B35" s="2"/>
      <c r="C35" s="43" t="s">
        <v>137</v>
      </c>
      <c r="D35" s="44"/>
      <c r="E35" s="44"/>
      <c r="F35" s="44"/>
      <c r="G35" s="44"/>
      <c r="H35" s="44"/>
      <c r="I35" s="44"/>
      <c r="J35" s="44"/>
      <c r="K35" s="44"/>
      <c r="L35" s="44"/>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2:10" ht="12.75">
      <c r="B36" s="41" t="str">
        <f>'T1.4. Private Transfers'!$A$1</f>
        <v>Table 1.4.  Private transfers, country, year (currency and units), aggregate, nominal</v>
      </c>
      <c r="C36" s="41"/>
      <c r="D36" s="41"/>
      <c r="E36" s="41"/>
      <c r="F36" s="41"/>
      <c r="G36" s="41"/>
      <c r="H36" s="41"/>
      <c r="I36" s="41"/>
      <c r="J36" s="41"/>
    </row>
    <row r="38" spans="1:9" ht="12.75">
      <c r="A38" s="41" t="str">
        <f>'T2. Wealth Account'!$A$1</f>
        <v>Table 2. Wealth account, Thailand, 1996 (BHT millions), aggregate, nominal</v>
      </c>
      <c r="B38" s="41"/>
      <c r="C38" s="41"/>
      <c r="D38" s="41"/>
      <c r="E38" s="41"/>
      <c r="F38" s="41"/>
      <c r="G38" s="41"/>
      <c r="H38" s="41"/>
      <c r="I38" s="41"/>
    </row>
    <row r="40" ht="12.75">
      <c r="A40" t="s">
        <v>188</v>
      </c>
    </row>
  </sheetData>
  <mergeCells count="10">
    <mergeCell ref="A24:E24"/>
    <mergeCell ref="A25:D25"/>
    <mergeCell ref="A30:I30"/>
    <mergeCell ref="B31:J31"/>
    <mergeCell ref="C32:L32"/>
    <mergeCell ref="A38:I38"/>
    <mergeCell ref="B33:K33"/>
    <mergeCell ref="C34:M34"/>
    <mergeCell ref="B36:J36"/>
    <mergeCell ref="C35:L35"/>
  </mergeCells>
  <hyperlinks>
    <hyperlink ref="A30" location="'T1. Flow Account'!A1" display="'T1. Flow Account'!A1"/>
    <hyperlink ref="B31" location="'T1.2. Asset Reallocations'!A1" display="'T1.2. Asset Reallocations'!A1"/>
    <hyperlink ref="C32" location="'T1.2.a. Public Assets'!A1" display="'T1.2.a. Public Assets'!A1"/>
    <hyperlink ref="C34" location="'T1.3.a. Social Protection'!A1" display="'T1.3.a. Social Protection'!A1"/>
    <hyperlink ref="B36" location="'T1.4. Private Transfers'!A1" display="'T1.4. Private Transfers'!A1"/>
    <hyperlink ref="A38" location="'T2. Wealth Account'!A1" display="'T2. Wealth Account'!A1"/>
    <hyperlink ref="C35:L35" location="'T1.3.b. Public K Transfers'!A1" display="Table 1.3.b. Public Capital Transfers, country, year (currency and units), aggregate, nominal. "/>
    <hyperlink ref="B33:K33" location="'T1.3 Public Transfers'!A1" display="'T1.3 Public Transfers'!A1"/>
    <hyperlink ref="C32:L32" location="T1.2.a.!A1" display="T1.2.a.!A1"/>
    <hyperlink ref="A24" location="'Aggregate data'!A1" display="'Aggregate data'!A1"/>
    <hyperlink ref="A25:D25" location="'Age data'!A1" display="'Age data'!A1"/>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M41"/>
  <sheetViews>
    <sheetView workbookViewId="0" topLeftCell="A1">
      <selection activeCell="G26" sqref="G26"/>
    </sheetView>
  </sheetViews>
  <sheetFormatPr defaultColWidth="9.140625" defaultRowHeight="12.75"/>
  <cols>
    <col min="1" max="1" width="3.421875" style="0" customWidth="1"/>
    <col min="2" max="2" width="3.00390625" style="0" customWidth="1"/>
    <col min="3" max="3" width="3.421875" style="0" customWidth="1"/>
    <col min="4" max="4" width="18.57421875" style="0" customWidth="1"/>
    <col min="5" max="5" width="9.8515625" style="0" customWidth="1"/>
    <col min="6" max="6" width="9.57421875" style="0" customWidth="1"/>
    <col min="7" max="7" width="8.140625" style="0" customWidth="1"/>
    <col min="8" max="13" width="7.00390625" style="0" customWidth="1"/>
    <col min="14" max="21" width="9.28125" style="0" customWidth="1"/>
    <col min="22" max="22" width="9.28125" style="0" bestFit="1" customWidth="1"/>
    <col min="23" max="23" width="9.28125" style="0" customWidth="1"/>
    <col min="24" max="31" width="9.8515625" style="0" customWidth="1"/>
    <col min="32" max="36" width="10.8515625" style="0" customWidth="1"/>
    <col min="37" max="37" width="10.8515625" style="0" bestFit="1" customWidth="1"/>
    <col min="38" max="56" width="10.8515625" style="0" customWidth="1"/>
    <col min="57" max="57" width="9.8515625" style="0" bestFit="1" customWidth="1"/>
    <col min="58" max="72" width="9.8515625" style="0" customWidth="1"/>
    <col min="73" max="76" width="9.28125" style="0" customWidth="1"/>
    <col min="77" max="77" width="9.28125" style="0" bestFit="1" customWidth="1"/>
    <col min="78" max="107" width="9.28125" style="0" customWidth="1"/>
    <col min="108" max="108" width="9.28125" style="0" bestFit="1" customWidth="1"/>
  </cols>
  <sheetData>
    <row r="1" ht="12.75">
      <c r="A1" s="2" t="s">
        <v>104</v>
      </c>
    </row>
    <row r="2" ht="6" customHeight="1"/>
    <row r="3" spans="1:98" ht="12.75">
      <c r="A3" s="6"/>
      <c r="B3" s="7"/>
      <c r="C3" s="7"/>
      <c r="D3" s="7"/>
      <c r="E3" s="46" t="s">
        <v>0</v>
      </c>
      <c r="F3" s="60" t="s">
        <v>5</v>
      </c>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2"/>
      <c r="CT3" s="46" t="s">
        <v>4</v>
      </c>
    </row>
    <row r="4" spans="1:98" ht="12.75">
      <c r="A4" s="8"/>
      <c r="B4" s="3"/>
      <c r="C4" s="3"/>
      <c r="D4" s="3"/>
      <c r="E4" s="47"/>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1">
        <v>76</v>
      </c>
      <c r="CF4" s="1">
        <v>77</v>
      </c>
      <c r="CG4" s="1">
        <v>78</v>
      </c>
      <c r="CH4" s="1">
        <v>79</v>
      </c>
      <c r="CI4" s="1">
        <v>80</v>
      </c>
      <c r="CJ4" s="1">
        <v>81</v>
      </c>
      <c r="CK4" s="1">
        <v>82</v>
      </c>
      <c r="CL4" s="1">
        <v>83</v>
      </c>
      <c r="CM4" s="1">
        <v>84</v>
      </c>
      <c r="CN4" s="1">
        <v>85</v>
      </c>
      <c r="CO4" s="1">
        <v>86</v>
      </c>
      <c r="CP4" s="1">
        <v>87</v>
      </c>
      <c r="CQ4" s="1">
        <v>88</v>
      </c>
      <c r="CR4" s="1">
        <v>89</v>
      </c>
      <c r="CS4" s="1" t="s">
        <v>98</v>
      </c>
      <c r="CT4" s="47"/>
    </row>
    <row r="5" ht="6.75" customHeight="1"/>
    <row r="6" spans="1:110" ht="12.75" customHeight="1">
      <c r="A6" s="4" t="s">
        <v>99</v>
      </c>
      <c r="C6" s="4"/>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F6" s="10"/>
    </row>
    <row r="7" spans="1:108" ht="12.75" customHeight="1">
      <c r="A7" s="4"/>
      <c r="B7" t="s">
        <v>2</v>
      </c>
      <c r="C7" s="4"/>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row>
    <row r="8" spans="1:108" ht="12.75" customHeight="1">
      <c r="A8" s="4"/>
      <c r="C8" t="s">
        <v>100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row>
    <row r="9" spans="1:108" ht="12.75" customHeight="1">
      <c r="A9" s="4"/>
      <c r="C9" t="s">
        <v>101</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row>
    <row r="10" spans="1:108" ht="12.75" customHeight="1">
      <c r="A10" s="4"/>
      <c r="B10" t="s">
        <v>102</v>
      </c>
      <c r="C10" s="4"/>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row>
    <row r="11" spans="1:117" ht="12.75" customHeight="1">
      <c r="A11" s="4" t="s">
        <v>46</v>
      </c>
      <c r="C11" s="4"/>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row>
    <row r="12" spans="1:117" ht="12.75" customHeight="1">
      <c r="A12" s="4"/>
      <c r="B12" t="s">
        <v>2</v>
      </c>
      <c r="C12" s="4"/>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row>
    <row r="13" spans="1:13" ht="12.75" customHeight="1">
      <c r="A13" s="4"/>
      <c r="C13" t="s">
        <v>100</v>
      </c>
      <c r="F13" s="10"/>
      <c r="G13" s="10"/>
      <c r="H13" s="10"/>
      <c r="I13" s="10"/>
      <c r="J13" s="10"/>
      <c r="K13" s="10"/>
      <c r="L13" s="10"/>
      <c r="M13" s="10"/>
    </row>
    <row r="14" spans="3:13" ht="12.75" customHeight="1">
      <c r="C14" t="s">
        <v>101</v>
      </c>
      <c r="F14" s="10"/>
      <c r="G14" s="10"/>
      <c r="H14" s="10"/>
      <c r="I14" s="10"/>
      <c r="J14" s="10"/>
      <c r="K14" s="10"/>
      <c r="L14" s="10"/>
      <c r="M14" s="10"/>
    </row>
    <row r="15" spans="1:13" ht="12.75" customHeight="1">
      <c r="A15" s="4"/>
      <c r="B15" t="s">
        <v>102</v>
      </c>
      <c r="C15" s="4"/>
      <c r="F15" s="10"/>
      <c r="G15" s="10"/>
      <c r="H15" s="10"/>
      <c r="I15" s="10"/>
      <c r="J15" s="10"/>
      <c r="K15" s="10"/>
      <c r="L15" s="10"/>
      <c r="M15" s="10"/>
    </row>
    <row r="16" spans="1:13" ht="12.75" customHeight="1">
      <c r="A16" s="4" t="s">
        <v>47</v>
      </c>
      <c r="C16" s="4"/>
      <c r="F16" s="10"/>
      <c r="G16" s="10"/>
      <c r="H16" s="10"/>
      <c r="I16" s="10"/>
      <c r="J16" s="10"/>
      <c r="K16" s="10"/>
      <c r="L16" s="10"/>
      <c r="M16" s="10"/>
    </row>
    <row r="17" spans="1:117" ht="12.75" customHeight="1">
      <c r="A17" s="4"/>
      <c r="B17" t="s">
        <v>2</v>
      </c>
      <c r="C17" s="4"/>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row>
    <row r="18" spans="1:13" ht="12.75" customHeight="1">
      <c r="A18" s="4"/>
      <c r="C18" t="s">
        <v>100</v>
      </c>
      <c r="F18" s="10"/>
      <c r="G18" s="10"/>
      <c r="H18" s="10"/>
      <c r="I18" s="10"/>
      <c r="J18" s="10"/>
      <c r="K18" s="10"/>
      <c r="L18" s="10"/>
      <c r="M18" s="10"/>
    </row>
    <row r="19" spans="3:13" ht="12.75" customHeight="1">
      <c r="C19" t="s">
        <v>101</v>
      </c>
      <c r="F19" s="10"/>
      <c r="G19" s="10"/>
      <c r="H19" s="10"/>
      <c r="I19" s="10"/>
      <c r="J19" s="10"/>
      <c r="K19" s="10"/>
      <c r="L19" s="10"/>
      <c r="M19" s="10"/>
    </row>
    <row r="20" spans="1:13" ht="12.75" customHeight="1">
      <c r="A20" s="4"/>
      <c r="B20" t="s">
        <v>102</v>
      </c>
      <c r="C20" s="4"/>
      <c r="F20" s="10"/>
      <c r="G20" s="10"/>
      <c r="H20" s="10"/>
      <c r="I20" s="10"/>
      <c r="J20" s="10"/>
      <c r="K20" s="10"/>
      <c r="L20" s="10"/>
      <c r="M20" s="10"/>
    </row>
    <row r="21" spans="1:13" ht="12.75" customHeight="1">
      <c r="A21" s="4" t="s">
        <v>48</v>
      </c>
      <c r="C21" s="4"/>
      <c r="F21" s="10"/>
      <c r="G21" s="10"/>
      <c r="H21" s="10"/>
      <c r="I21" s="10"/>
      <c r="J21" s="10"/>
      <c r="K21" s="10"/>
      <c r="L21" s="10"/>
      <c r="M21" s="10"/>
    </row>
    <row r="22" spans="1:117" ht="12.75" customHeight="1">
      <c r="A22" s="4"/>
      <c r="B22" t="s">
        <v>2</v>
      </c>
      <c r="C22" s="4"/>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row>
    <row r="23" spans="1:13" ht="12.75" customHeight="1">
      <c r="A23" s="4"/>
      <c r="C23" t="s">
        <v>100</v>
      </c>
      <c r="F23" s="10"/>
      <c r="G23" s="10"/>
      <c r="H23" s="10"/>
      <c r="I23" s="10"/>
      <c r="J23" s="10"/>
      <c r="K23" s="10"/>
      <c r="L23" s="10"/>
      <c r="M23" s="10"/>
    </row>
    <row r="24" spans="3:13" ht="12.75" customHeight="1">
      <c r="C24" t="s">
        <v>101</v>
      </c>
      <c r="F24" s="10"/>
      <c r="G24" s="10"/>
      <c r="H24" s="10"/>
      <c r="I24" s="10"/>
      <c r="J24" s="10"/>
      <c r="K24" s="10"/>
      <c r="L24" s="10"/>
      <c r="M24" s="10"/>
    </row>
    <row r="25" spans="1:13" ht="12.75" customHeight="1">
      <c r="A25" s="4"/>
      <c r="B25" t="s">
        <v>102</v>
      </c>
      <c r="C25" s="4"/>
      <c r="F25" s="10"/>
      <c r="G25" s="10"/>
      <c r="H25" s="10"/>
      <c r="I25" s="10"/>
      <c r="J25" s="10"/>
      <c r="K25" s="10"/>
      <c r="L25" s="10"/>
      <c r="M25" s="10"/>
    </row>
    <row r="26" spans="1:13" ht="12.75" customHeight="1">
      <c r="A26" s="4" t="s">
        <v>49</v>
      </c>
      <c r="C26" s="4"/>
      <c r="F26" s="10"/>
      <c r="G26" s="10"/>
      <c r="H26" s="10"/>
      <c r="I26" s="10"/>
      <c r="J26" s="10"/>
      <c r="K26" s="10"/>
      <c r="L26" s="10"/>
      <c r="M26" s="10"/>
    </row>
    <row r="27" spans="1:117" ht="12.75" customHeight="1">
      <c r="A27" s="4"/>
      <c r="B27" t="s">
        <v>2</v>
      </c>
      <c r="C27" s="4"/>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row>
    <row r="28" spans="1:13" ht="12.75" customHeight="1">
      <c r="A28" s="4"/>
      <c r="C28" t="s">
        <v>100</v>
      </c>
      <c r="F28" s="10"/>
      <c r="G28" s="10"/>
      <c r="H28" s="10"/>
      <c r="I28" s="10"/>
      <c r="J28" s="10"/>
      <c r="K28" s="10"/>
      <c r="L28" s="10"/>
      <c r="M28" s="10"/>
    </row>
    <row r="29" spans="3:13" ht="12.75" customHeight="1">
      <c r="C29" t="s">
        <v>101</v>
      </c>
      <c r="F29" s="10"/>
      <c r="G29" s="10"/>
      <c r="H29" s="10"/>
      <c r="I29" s="10"/>
      <c r="J29" s="10"/>
      <c r="K29" s="10"/>
      <c r="L29" s="10"/>
      <c r="M29" s="10"/>
    </row>
    <row r="30" spans="1:13" ht="12.75" customHeight="1">
      <c r="A30" s="4"/>
      <c r="B30" t="s">
        <v>102</v>
      </c>
      <c r="C30" s="4"/>
      <c r="F30" s="10"/>
      <c r="G30" s="10"/>
      <c r="H30" s="10"/>
      <c r="I30" s="10"/>
      <c r="J30" s="10"/>
      <c r="K30" s="10"/>
      <c r="L30" s="10"/>
      <c r="M30" s="10"/>
    </row>
    <row r="31" spans="1:13" ht="12.75" customHeight="1">
      <c r="A31" s="4" t="s">
        <v>50</v>
      </c>
      <c r="C31" s="4"/>
      <c r="F31" s="10"/>
      <c r="G31" s="10"/>
      <c r="H31" s="10"/>
      <c r="I31" s="10"/>
      <c r="J31" s="10"/>
      <c r="K31" s="10"/>
      <c r="L31" s="10"/>
      <c r="M31" s="10"/>
    </row>
    <row r="32" spans="1:117" ht="12.75" customHeight="1">
      <c r="A32" s="4"/>
      <c r="B32" t="s">
        <v>2</v>
      </c>
      <c r="C32" s="4"/>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row>
    <row r="33" spans="1:13" ht="12.75" customHeight="1">
      <c r="A33" s="4"/>
      <c r="C33" t="s">
        <v>100</v>
      </c>
      <c r="F33" s="10"/>
      <c r="G33" s="10"/>
      <c r="H33" s="10"/>
      <c r="I33" s="10"/>
      <c r="J33" s="10"/>
      <c r="K33" s="10"/>
      <c r="L33" s="10"/>
      <c r="M33" s="10"/>
    </row>
    <row r="34" spans="3:13" ht="12.75" customHeight="1">
      <c r="C34" t="s">
        <v>101</v>
      </c>
      <c r="F34" s="10"/>
      <c r="G34" s="10"/>
      <c r="H34" s="10"/>
      <c r="I34" s="10"/>
      <c r="J34" s="10"/>
      <c r="K34" s="10"/>
      <c r="L34" s="10"/>
      <c r="M34" s="10"/>
    </row>
    <row r="35" spans="1:13" ht="12.75" customHeight="1">
      <c r="A35" s="4"/>
      <c r="B35" t="s">
        <v>102</v>
      </c>
      <c r="C35" s="4"/>
      <c r="F35" s="10"/>
      <c r="G35" s="10"/>
      <c r="H35" s="10"/>
      <c r="I35" s="10"/>
      <c r="J35" s="10"/>
      <c r="K35" s="10"/>
      <c r="L35" s="10"/>
      <c r="M35" s="10"/>
    </row>
    <row r="36" spans="1:109" ht="6.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12"/>
    </row>
    <row r="37" spans="2:4" s="12" customFormat="1" ht="12.75">
      <c r="B37"/>
      <c r="C37" s="4"/>
      <c r="D37"/>
    </row>
    <row r="38" spans="1:11" ht="25.5" customHeight="1">
      <c r="A38" s="63" t="s">
        <v>103</v>
      </c>
      <c r="B38" s="63"/>
      <c r="C38" s="63"/>
      <c r="D38" s="63"/>
      <c r="E38" s="63"/>
      <c r="F38" s="63"/>
      <c r="G38" s="63"/>
      <c r="H38" s="63"/>
      <c r="I38" s="63"/>
      <c r="J38" s="63"/>
      <c r="K38" s="63"/>
    </row>
    <row r="39" ht="12.75">
      <c r="C39" s="4"/>
    </row>
    <row r="41" spans="2:4" ht="12.75">
      <c r="B41" s="12"/>
      <c r="C41" s="12"/>
      <c r="D41" s="12"/>
    </row>
  </sheetData>
  <mergeCells count="4">
    <mergeCell ref="E3:E4"/>
    <mergeCell ref="A38:K38"/>
    <mergeCell ref="F3:CS3"/>
    <mergeCell ref="CT3:CT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T25"/>
  <sheetViews>
    <sheetView workbookViewId="0" topLeftCell="A1">
      <selection activeCell="A1" sqref="A1"/>
    </sheetView>
  </sheetViews>
  <sheetFormatPr defaultColWidth="9.140625" defaultRowHeight="12.75"/>
  <cols>
    <col min="1" max="1" width="3.57421875" style="0" customWidth="1"/>
    <col min="2" max="2" width="3.28125" style="0" customWidth="1"/>
    <col min="3" max="3" width="3.57421875" style="0" customWidth="1"/>
    <col min="4" max="4" width="26.140625" style="0" customWidth="1"/>
    <col min="5" max="5" width="9.28125" style="0" customWidth="1"/>
    <col min="6" max="13" width="7.28125" style="0" customWidth="1"/>
  </cols>
  <sheetData>
    <row r="1" ht="12.75">
      <c r="A1" s="2" t="s">
        <v>39</v>
      </c>
    </row>
    <row r="3" spans="1:98" ht="12.75">
      <c r="A3" s="6"/>
      <c r="B3" s="7"/>
      <c r="C3" s="7"/>
      <c r="D3" s="7"/>
      <c r="E3" s="46" t="s">
        <v>0</v>
      </c>
      <c r="F3" s="60" t="s">
        <v>5</v>
      </c>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2"/>
      <c r="CT3" s="46" t="s">
        <v>4</v>
      </c>
    </row>
    <row r="4" spans="1:98" ht="12.75">
      <c r="A4" s="8"/>
      <c r="B4" s="3"/>
      <c r="C4" s="3"/>
      <c r="D4" s="3"/>
      <c r="E4" s="47"/>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1">
        <v>76</v>
      </c>
      <c r="CF4" s="1">
        <v>77</v>
      </c>
      <c r="CG4" s="1">
        <v>78</v>
      </c>
      <c r="CH4" s="1">
        <v>79</v>
      </c>
      <c r="CI4" s="1">
        <v>80</v>
      </c>
      <c r="CJ4" s="1">
        <v>81</v>
      </c>
      <c r="CK4" s="1">
        <v>82</v>
      </c>
      <c r="CL4" s="1">
        <v>83</v>
      </c>
      <c r="CM4" s="1">
        <v>84</v>
      </c>
      <c r="CN4" s="1">
        <v>85</v>
      </c>
      <c r="CO4" s="1">
        <v>86</v>
      </c>
      <c r="CP4" s="1">
        <v>87</v>
      </c>
      <c r="CQ4" s="1">
        <v>88</v>
      </c>
      <c r="CR4" s="1">
        <v>89</v>
      </c>
      <c r="CS4" s="1" t="s">
        <v>98</v>
      </c>
      <c r="CT4" s="47"/>
    </row>
    <row r="5" spans="1:13" ht="12.75">
      <c r="A5" s="12"/>
      <c r="B5" s="12"/>
      <c r="C5" s="12"/>
      <c r="D5" s="12"/>
      <c r="E5" s="12"/>
      <c r="F5" s="13"/>
      <c r="G5" s="13"/>
      <c r="H5" s="13"/>
      <c r="I5" s="13"/>
      <c r="J5" s="13"/>
      <c r="K5" s="13"/>
      <c r="L5" s="13"/>
      <c r="M5" s="13"/>
    </row>
    <row r="6" ht="12.75">
      <c r="A6" t="s">
        <v>97</v>
      </c>
    </row>
    <row r="7" spans="2:13" ht="12.75">
      <c r="B7" s="4" t="s">
        <v>33</v>
      </c>
      <c r="D7" s="4"/>
      <c r="F7" s="10"/>
      <c r="G7" s="10"/>
      <c r="H7" s="10"/>
      <c r="I7" s="10"/>
      <c r="J7" s="10"/>
      <c r="K7" s="10"/>
      <c r="L7" s="10"/>
      <c r="M7" s="10"/>
    </row>
    <row r="8" spans="2:13" ht="12.75">
      <c r="B8" s="4"/>
      <c r="C8" t="s">
        <v>2</v>
      </c>
      <c r="D8" s="4"/>
      <c r="F8" s="10"/>
      <c r="G8" s="10"/>
      <c r="H8" s="10"/>
      <c r="I8" s="10"/>
      <c r="J8" s="10"/>
      <c r="K8" s="10"/>
      <c r="L8" s="10"/>
      <c r="M8" s="10"/>
    </row>
    <row r="9" spans="2:13" ht="12.75">
      <c r="B9" s="4"/>
      <c r="C9" t="s">
        <v>1</v>
      </c>
      <c r="D9" s="4"/>
      <c r="F9" s="10"/>
      <c r="G9" s="10"/>
      <c r="H9" s="10"/>
      <c r="I9" s="10"/>
      <c r="J9" s="10"/>
      <c r="K9" s="10"/>
      <c r="L9" s="10"/>
      <c r="M9" s="10"/>
    </row>
    <row r="10" spans="2:13" ht="12.75">
      <c r="B10" s="4" t="s">
        <v>35</v>
      </c>
      <c r="D10" s="4"/>
      <c r="F10" s="10"/>
      <c r="G10" s="10"/>
      <c r="H10" s="10"/>
      <c r="I10" s="10"/>
      <c r="J10" s="10"/>
      <c r="K10" s="10"/>
      <c r="L10" s="10"/>
      <c r="M10" s="10"/>
    </row>
    <row r="11" spans="2:13" ht="12.75">
      <c r="B11" s="4"/>
      <c r="C11" t="s">
        <v>2</v>
      </c>
      <c r="D11" s="4"/>
      <c r="F11" s="10"/>
      <c r="G11" s="10"/>
      <c r="H11" s="10"/>
      <c r="I11" s="10"/>
      <c r="J11" s="10"/>
      <c r="K11" s="10"/>
      <c r="L11" s="10"/>
      <c r="M11" s="10"/>
    </row>
    <row r="12" spans="2:13" ht="12.75">
      <c r="B12" s="4"/>
      <c r="C12" t="s">
        <v>1</v>
      </c>
      <c r="D12" s="4"/>
      <c r="F12" s="10"/>
      <c r="G12" s="10"/>
      <c r="H12" s="10"/>
      <c r="I12" s="10"/>
      <c r="J12" s="10"/>
      <c r="K12" s="10"/>
      <c r="L12" s="10"/>
      <c r="M12" s="10"/>
    </row>
    <row r="13" spans="3:13" ht="12.75">
      <c r="C13" s="4" t="s">
        <v>36</v>
      </c>
      <c r="F13" s="10"/>
      <c r="G13" s="10"/>
      <c r="H13" s="10"/>
      <c r="I13" s="10"/>
      <c r="J13" s="10"/>
      <c r="K13" s="10"/>
      <c r="L13" s="10"/>
      <c r="M13" s="10"/>
    </row>
    <row r="14" spans="3:13" ht="12.75">
      <c r="C14" s="4"/>
      <c r="D14" t="s">
        <v>2</v>
      </c>
      <c r="F14" s="10"/>
      <c r="G14" s="10"/>
      <c r="H14" s="10"/>
      <c r="I14" s="10"/>
      <c r="J14" s="10"/>
      <c r="K14" s="10"/>
      <c r="L14" s="10"/>
      <c r="M14" s="10"/>
    </row>
    <row r="15" spans="3:13" ht="12.75">
      <c r="C15" s="4"/>
      <c r="D15" t="s">
        <v>1</v>
      </c>
      <c r="F15" s="10"/>
      <c r="G15" s="10"/>
      <c r="H15" s="10"/>
      <c r="I15" s="10"/>
      <c r="J15" s="10"/>
      <c r="K15" s="10"/>
      <c r="L15" s="10"/>
      <c r="M15" s="10"/>
    </row>
    <row r="16" spans="3:13" ht="12.75">
      <c r="C16" s="4" t="s">
        <v>37</v>
      </c>
      <c r="F16" s="10"/>
      <c r="G16" s="10"/>
      <c r="H16" s="10"/>
      <c r="I16" s="10"/>
      <c r="J16" s="10"/>
      <c r="K16" s="10"/>
      <c r="L16" s="10"/>
      <c r="M16" s="10"/>
    </row>
    <row r="17" spans="3:13" ht="12.75">
      <c r="C17" s="4"/>
      <c r="D17" t="s">
        <v>2</v>
      </c>
      <c r="F17" s="10"/>
      <c r="G17" s="10"/>
      <c r="H17" s="10"/>
      <c r="I17" s="10"/>
      <c r="J17" s="10"/>
      <c r="K17" s="10"/>
      <c r="L17" s="10"/>
      <c r="M17" s="10"/>
    </row>
    <row r="18" spans="3:13" ht="12.75">
      <c r="C18" s="4"/>
      <c r="D18" t="s">
        <v>1</v>
      </c>
      <c r="F18" s="10"/>
      <c r="G18" s="10"/>
      <c r="H18" s="10"/>
      <c r="I18" s="10"/>
      <c r="J18" s="10"/>
      <c r="K18" s="10"/>
      <c r="L18" s="10"/>
      <c r="M18" s="10"/>
    </row>
    <row r="19" spans="3:13" ht="12.75">
      <c r="C19" s="4" t="s">
        <v>38</v>
      </c>
      <c r="F19" s="10"/>
      <c r="G19" s="10"/>
      <c r="H19" s="10"/>
      <c r="I19" s="10"/>
      <c r="J19" s="10"/>
      <c r="K19" s="10"/>
      <c r="L19" s="10"/>
      <c r="M19" s="10"/>
    </row>
    <row r="20" spans="3:13" ht="12.75">
      <c r="C20" s="4"/>
      <c r="D20" t="s">
        <v>2</v>
      </c>
      <c r="F20" s="10"/>
      <c r="G20" s="10"/>
      <c r="H20" s="10"/>
      <c r="I20" s="10"/>
      <c r="J20" s="10"/>
      <c r="K20" s="10"/>
      <c r="L20" s="10"/>
      <c r="M20" s="10"/>
    </row>
    <row r="21" spans="3:13" ht="13.5" customHeight="1">
      <c r="C21" s="4"/>
      <c r="D21" t="s">
        <v>1</v>
      </c>
      <c r="F21" s="10"/>
      <c r="G21" s="10"/>
      <c r="H21" s="10"/>
      <c r="I21" s="10"/>
      <c r="J21" s="10"/>
      <c r="K21" s="10"/>
      <c r="L21" s="10"/>
      <c r="M21" s="10"/>
    </row>
    <row r="22" spans="1:13" ht="12.75">
      <c r="A22" s="4" t="s">
        <v>96</v>
      </c>
      <c r="C22" s="4"/>
      <c r="F22" s="10"/>
      <c r="G22" s="10"/>
      <c r="H22" s="10"/>
      <c r="I22" s="10"/>
      <c r="J22" s="10"/>
      <c r="K22" s="10"/>
      <c r="L22" s="10"/>
      <c r="M22" s="10"/>
    </row>
    <row r="23" spans="1:13" ht="12.75">
      <c r="A23" s="4"/>
      <c r="B23" t="s">
        <v>32</v>
      </c>
      <c r="C23" s="4"/>
      <c r="F23" s="10"/>
      <c r="G23" s="10"/>
      <c r="H23" s="10"/>
      <c r="I23" s="10"/>
      <c r="J23" s="10"/>
      <c r="K23" s="10"/>
      <c r="L23" s="10"/>
      <c r="M23" s="10"/>
    </row>
    <row r="24" spans="1:13" ht="12.75">
      <c r="A24" s="4"/>
      <c r="B24" t="s">
        <v>1</v>
      </c>
      <c r="C24" s="4"/>
      <c r="F24" s="10"/>
      <c r="G24" s="10"/>
      <c r="H24" s="10"/>
      <c r="I24" s="10"/>
      <c r="J24" s="10"/>
      <c r="K24" s="10"/>
      <c r="L24" s="10"/>
      <c r="M24" s="10"/>
    </row>
    <row r="25" spans="1:98" ht="4.5" customHeight="1">
      <c r="A25" s="3"/>
      <c r="B25" s="3"/>
      <c r="C25" s="9"/>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row>
  </sheetData>
  <mergeCells count="3">
    <mergeCell ref="CT3:CT4"/>
    <mergeCell ref="E3:E4"/>
    <mergeCell ref="F3:CS3"/>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CE29"/>
  <sheetViews>
    <sheetView workbookViewId="0" topLeftCell="A19">
      <selection activeCell="G8" sqref="G8"/>
    </sheetView>
  </sheetViews>
  <sheetFormatPr defaultColWidth="9.140625" defaultRowHeight="12.75"/>
  <cols>
    <col min="1" max="1" width="7.00390625" style="0" customWidth="1"/>
    <col min="5" max="5" width="12.7109375" style="0" customWidth="1"/>
    <col min="6" max="6" width="12.421875" style="0" bestFit="1" customWidth="1"/>
    <col min="7" max="23" width="13.140625" style="0" bestFit="1" customWidth="1"/>
    <col min="24" max="35" width="13.7109375" style="0" bestFit="1" customWidth="1"/>
    <col min="36" max="38" width="13.140625" style="0" bestFit="1" customWidth="1"/>
    <col min="39" max="39" width="13.7109375" style="0" bestFit="1" customWidth="1"/>
    <col min="40" max="40" width="12.421875" style="0" bestFit="1" customWidth="1"/>
    <col min="41" max="42" width="13.7109375" style="0" bestFit="1" customWidth="1"/>
    <col min="43" max="46" width="12.421875" style="0" bestFit="1" customWidth="1"/>
    <col min="47" max="61" width="13.140625" style="0" bestFit="1" customWidth="1"/>
    <col min="62" max="82" width="12.421875" style="0" bestFit="1" customWidth="1"/>
  </cols>
  <sheetData>
    <row r="1" ht="12.75">
      <c r="A1" s="2" t="s">
        <v>193</v>
      </c>
    </row>
    <row r="2" ht="6" customHeight="1"/>
    <row r="3" spans="1:83" ht="12.75">
      <c r="A3" s="6"/>
      <c r="B3" s="7"/>
      <c r="C3" s="7"/>
      <c r="D3" s="7"/>
      <c r="E3" s="46" t="s">
        <v>0</v>
      </c>
      <c r="F3" s="60" t="s">
        <v>5</v>
      </c>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46" t="s">
        <v>4</v>
      </c>
    </row>
    <row r="4" spans="1:83" ht="12.75">
      <c r="A4" s="8"/>
      <c r="B4" s="3"/>
      <c r="C4" s="3"/>
      <c r="D4" s="3"/>
      <c r="E4" s="47"/>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47"/>
    </row>
    <row r="5" ht="6.75" customHeight="1"/>
    <row r="6" spans="1:83" ht="12.75" customHeight="1">
      <c r="A6" s="4" t="s">
        <v>41</v>
      </c>
      <c r="C6" s="4"/>
      <c r="E6" s="29">
        <f>E7+E25</f>
        <v>5.502442945726216E-11</v>
      </c>
      <c r="F6" s="29">
        <f aca="true" t="shared" si="0" ref="F6:BQ6">F7+F25</f>
        <v>177373.00000000006</v>
      </c>
      <c r="G6" s="29">
        <f t="shared" si="0"/>
        <v>0</v>
      </c>
      <c r="H6" s="29">
        <f t="shared" si="0"/>
        <v>0</v>
      </c>
      <c r="I6" s="29">
        <f t="shared" si="0"/>
        <v>0</v>
      </c>
      <c r="J6" s="29">
        <f t="shared" si="0"/>
        <v>0</v>
      </c>
      <c r="K6" s="29">
        <f t="shared" si="0"/>
        <v>0</v>
      </c>
      <c r="L6" s="29">
        <f t="shared" si="0"/>
        <v>0</v>
      </c>
      <c r="M6" s="29">
        <f t="shared" si="0"/>
        <v>0</v>
      </c>
      <c r="N6" s="29">
        <f t="shared" si="0"/>
        <v>0</v>
      </c>
      <c r="O6" s="29">
        <f t="shared" si="0"/>
        <v>0</v>
      </c>
      <c r="P6" s="29">
        <f t="shared" si="0"/>
        <v>0</v>
      </c>
      <c r="Q6" s="29">
        <f t="shared" si="0"/>
        <v>0</v>
      </c>
      <c r="R6" s="29">
        <f t="shared" si="0"/>
        <v>0</v>
      </c>
      <c r="S6" s="29">
        <f t="shared" si="0"/>
        <v>0</v>
      </c>
      <c r="T6" s="29">
        <f t="shared" si="0"/>
        <v>0</v>
      </c>
      <c r="U6" s="29">
        <f t="shared" si="0"/>
        <v>0</v>
      </c>
      <c r="V6" s="29">
        <f t="shared" si="0"/>
        <v>0.920698940313244</v>
      </c>
      <c r="W6" s="29">
        <f t="shared" si="0"/>
        <v>109.05700979240223</v>
      </c>
      <c r="X6" s="29">
        <f t="shared" si="0"/>
        <v>208.9574220797776</v>
      </c>
      <c r="Y6" s="29">
        <f t="shared" si="0"/>
        <v>350.0731869660266</v>
      </c>
      <c r="Z6" s="29">
        <f t="shared" si="0"/>
        <v>560.5561721112736</v>
      </c>
      <c r="AA6" s="29">
        <f t="shared" si="0"/>
        <v>808.1652891302799</v>
      </c>
      <c r="AB6" s="29">
        <f t="shared" si="0"/>
        <v>1069.2073644536192</v>
      </c>
      <c r="AC6" s="29">
        <f t="shared" si="0"/>
        <v>1343.467424375711</v>
      </c>
      <c r="AD6" s="29">
        <f t="shared" si="0"/>
        <v>1605.402777306403</v>
      </c>
      <c r="AE6" s="29">
        <f t="shared" si="0"/>
        <v>1841.054930113341</v>
      </c>
      <c r="AF6" s="29">
        <f t="shared" si="0"/>
        <v>2061.0459525198485</v>
      </c>
      <c r="AG6" s="29">
        <f t="shared" si="0"/>
        <v>2355.5901370201314</v>
      </c>
      <c r="AH6" s="29">
        <f t="shared" si="0"/>
        <v>2746.2979663539013</v>
      </c>
      <c r="AI6" s="29">
        <f t="shared" si="0"/>
        <v>3260.844562331974</v>
      </c>
      <c r="AJ6" s="29">
        <f t="shared" si="0"/>
        <v>3452.3711272917176</v>
      </c>
      <c r="AK6" s="29">
        <f t="shared" si="0"/>
        <v>3381.6694183698564</v>
      </c>
      <c r="AL6" s="29">
        <f t="shared" si="0"/>
        <v>3397.999928706131</v>
      </c>
      <c r="AM6" s="29">
        <f t="shared" si="0"/>
        <v>3880.166965649828</v>
      </c>
      <c r="AN6" s="29">
        <f t="shared" si="0"/>
        <v>4191.963393834892</v>
      </c>
      <c r="AO6" s="29">
        <f t="shared" si="0"/>
        <v>4368.2926628679825</v>
      </c>
      <c r="AP6" s="29">
        <f t="shared" si="0"/>
        <v>4477.36401436636</v>
      </c>
      <c r="AQ6" s="29">
        <f t="shared" si="0"/>
        <v>4616.705539172279</v>
      </c>
      <c r="AR6" s="29">
        <f t="shared" si="0"/>
        <v>4791.333244778348</v>
      </c>
      <c r="AS6" s="29">
        <f t="shared" si="0"/>
        <v>5033.2055921701</v>
      </c>
      <c r="AT6" s="29">
        <f t="shared" si="0"/>
        <v>5385.062954888883</v>
      </c>
      <c r="AU6" s="29">
        <f t="shared" si="0"/>
        <v>5359.754343946139</v>
      </c>
      <c r="AV6" s="29">
        <f t="shared" si="0"/>
        <v>5543.529413929249</v>
      </c>
      <c r="AW6" s="29">
        <f t="shared" si="0"/>
        <v>5475.014207781064</v>
      </c>
      <c r="AX6" s="29">
        <f t="shared" si="0"/>
        <v>5396.148431899448</v>
      </c>
      <c r="AY6" s="29">
        <f t="shared" si="0"/>
        <v>5096.2987367931555</v>
      </c>
      <c r="AZ6" s="29">
        <f t="shared" si="0"/>
        <v>4834.482865418632</v>
      </c>
      <c r="BA6" s="29">
        <f t="shared" si="0"/>
        <v>4765.046362553201</v>
      </c>
      <c r="BB6" s="29">
        <f t="shared" si="0"/>
        <v>4823.949997837306</v>
      </c>
      <c r="BC6" s="29">
        <f t="shared" si="0"/>
        <v>4781.541493749607</v>
      </c>
      <c r="BD6" s="29">
        <f t="shared" si="0"/>
        <v>4524.13676450954</v>
      </c>
      <c r="BE6" s="29">
        <f t="shared" si="0"/>
        <v>4172.98411699908</v>
      </c>
      <c r="BF6" s="29">
        <f t="shared" si="0"/>
        <v>3791.700052586764</v>
      </c>
      <c r="BG6" s="29">
        <f t="shared" si="0"/>
        <v>3449.716925444437</v>
      </c>
      <c r="BH6" s="29">
        <f t="shared" si="0"/>
        <v>3234.1210425793934</v>
      </c>
      <c r="BI6" s="29">
        <f t="shared" si="0"/>
        <v>3147.398632217728</v>
      </c>
      <c r="BJ6" s="29">
        <f t="shared" si="0"/>
        <v>3189.203006145509</v>
      </c>
      <c r="BK6" s="29">
        <f t="shared" si="0"/>
        <v>3233.4095317559345</v>
      </c>
      <c r="BL6" s="29">
        <f t="shared" si="0"/>
        <v>3216.0806196578924</v>
      </c>
      <c r="BM6" s="29">
        <f t="shared" si="0"/>
        <v>3136.6588735451496</v>
      </c>
      <c r="BN6" s="29">
        <f t="shared" si="0"/>
        <v>2979.2779517393033</v>
      </c>
      <c r="BO6" s="29">
        <f t="shared" si="0"/>
        <v>2698.0155295212503</v>
      </c>
      <c r="BP6" s="29">
        <f t="shared" si="0"/>
        <v>2407.874177470866</v>
      </c>
      <c r="BQ6" s="29">
        <f t="shared" si="0"/>
        <v>2129.7230750092212</v>
      </c>
      <c r="BR6" s="29">
        <f aca="true" t="shared" si="1" ref="BR6:CE6">BR7+BR25</f>
        <v>1965.7235363306495</v>
      </c>
      <c r="BS6" s="29">
        <f t="shared" si="1"/>
        <v>1822.086674099736</v>
      </c>
      <c r="BT6" s="29">
        <f t="shared" si="1"/>
        <v>1708.1278814128034</v>
      </c>
      <c r="BU6" s="29">
        <f t="shared" si="1"/>
        <v>1619.291660993179</v>
      </c>
      <c r="BV6" s="29">
        <f t="shared" si="1"/>
        <v>1561.5137393973255</v>
      </c>
      <c r="BW6" s="29">
        <f t="shared" si="1"/>
        <v>1500.7666663270097</v>
      </c>
      <c r="BX6" s="29">
        <f t="shared" si="1"/>
        <v>1407.2928131583149</v>
      </c>
      <c r="BY6" s="29">
        <f t="shared" si="1"/>
        <v>1248.198728124679</v>
      </c>
      <c r="BZ6" s="29">
        <f t="shared" si="1"/>
        <v>1062.48057137876</v>
      </c>
      <c r="CA6" s="29">
        <f t="shared" si="1"/>
        <v>947.0894657459223</v>
      </c>
      <c r="CB6" s="29">
        <f t="shared" si="1"/>
        <v>839.8837487526872</v>
      </c>
      <c r="CC6" s="29">
        <f t="shared" si="1"/>
        <v>740.4687868354852</v>
      </c>
      <c r="CD6" s="29">
        <f t="shared" si="1"/>
        <v>4267.233838762214</v>
      </c>
      <c r="CE6" s="29">
        <f t="shared" si="1"/>
        <v>0</v>
      </c>
    </row>
    <row r="7" spans="1:83" ht="12.75" customHeight="1">
      <c r="A7" s="4" t="s">
        <v>133</v>
      </c>
      <c r="C7" s="4"/>
      <c r="E7" s="29">
        <f aca="true" t="shared" si="2" ref="E7:AJ7">E8+E9</f>
        <v>0</v>
      </c>
      <c r="F7" s="27">
        <f t="shared" si="2"/>
        <v>177373</v>
      </c>
      <c r="G7" s="27">
        <f t="shared" si="2"/>
        <v>0</v>
      </c>
      <c r="H7" s="27">
        <f t="shared" si="2"/>
        <v>0</v>
      </c>
      <c r="I7" s="27">
        <f t="shared" si="2"/>
        <v>0</v>
      </c>
      <c r="J7" s="27">
        <f t="shared" si="2"/>
        <v>0</v>
      </c>
      <c r="K7" s="27">
        <f t="shared" si="2"/>
        <v>0</v>
      </c>
      <c r="L7" s="27">
        <f t="shared" si="2"/>
        <v>0</v>
      </c>
      <c r="M7" s="27">
        <f t="shared" si="2"/>
        <v>0</v>
      </c>
      <c r="N7" s="27">
        <f t="shared" si="2"/>
        <v>0</v>
      </c>
      <c r="O7" s="27">
        <f t="shared" si="2"/>
        <v>0</v>
      </c>
      <c r="P7" s="27">
        <f t="shared" si="2"/>
        <v>0</v>
      </c>
      <c r="Q7" s="27">
        <f t="shared" si="2"/>
        <v>0</v>
      </c>
      <c r="R7" s="27">
        <f t="shared" si="2"/>
        <v>0</v>
      </c>
      <c r="S7" s="27">
        <f t="shared" si="2"/>
        <v>0</v>
      </c>
      <c r="T7" s="27">
        <f t="shared" si="2"/>
        <v>0</v>
      </c>
      <c r="U7" s="27">
        <f t="shared" si="2"/>
        <v>0</v>
      </c>
      <c r="V7" s="27">
        <f t="shared" si="2"/>
        <v>52.389510058626946</v>
      </c>
      <c r="W7" s="27">
        <f t="shared" si="2"/>
        <v>154.89889702601985</v>
      </c>
      <c r="X7" s="27">
        <f t="shared" si="2"/>
        <v>272.3024924355747</v>
      </c>
      <c r="Y7" s="27">
        <f t="shared" si="2"/>
        <v>438.70523183601955</v>
      </c>
      <c r="Z7" s="27">
        <f t="shared" si="2"/>
        <v>650.1724506030134</v>
      </c>
      <c r="AA7" s="27">
        <f t="shared" si="2"/>
        <v>892.3128178576738</v>
      </c>
      <c r="AB7" s="27">
        <f t="shared" si="2"/>
        <v>1157.339280105218</v>
      </c>
      <c r="AC7" s="27">
        <f t="shared" si="2"/>
        <v>1439.6982068465256</v>
      </c>
      <c r="AD7" s="27">
        <f t="shared" si="2"/>
        <v>1709.3767427145092</v>
      </c>
      <c r="AE7" s="27">
        <f t="shared" si="2"/>
        <v>1932.0665981946022</v>
      </c>
      <c r="AF7" s="27">
        <f t="shared" si="2"/>
        <v>2132.1190858866576</v>
      </c>
      <c r="AG7" s="27">
        <f t="shared" si="2"/>
        <v>2375.660896098418</v>
      </c>
      <c r="AH7" s="27">
        <f t="shared" si="2"/>
        <v>2714.2362043928024</v>
      </c>
      <c r="AI7" s="27">
        <f t="shared" si="2"/>
        <v>3141.559172407136</v>
      </c>
      <c r="AJ7" s="27">
        <f t="shared" si="2"/>
        <v>3433.173609260401</v>
      </c>
      <c r="AK7" s="27">
        <f aca="true" t="shared" si="3" ref="AK7:BP7">AK8+AK9</f>
        <v>3480.042089447741</v>
      </c>
      <c r="AL7" s="27">
        <f t="shared" si="3"/>
        <v>3467.62231933212</v>
      </c>
      <c r="AM7" s="27">
        <f t="shared" si="3"/>
        <v>3668.2638386840276</v>
      </c>
      <c r="AN7" s="27">
        <f t="shared" si="3"/>
        <v>4024.0656693986275</v>
      </c>
      <c r="AO7" s="27">
        <f t="shared" si="3"/>
        <v>4322.263466322469</v>
      </c>
      <c r="AP7" s="27">
        <f t="shared" si="3"/>
        <v>4518.6158340636985</v>
      </c>
      <c r="AQ7" s="27">
        <f t="shared" si="3"/>
        <v>4638.804896978745</v>
      </c>
      <c r="AR7" s="27">
        <f t="shared" si="3"/>
        <v>4791.2758409215685</v>
      </c>
      <c r="AS7" s="27">
        <f t="shared" si="3"/>
        <v>4959.528214480106</v>
      </c>
      <c r="AT7" s="27">
        <f t="shared" si="3"/>
        <v>5117.324957521905</v>
      </c>
      <c r="AU7" s="27">
        <f t="shared" si="3"/>
        <v>5226.006039885103</v>
      </c>
      <c r="AV7" s="27">
        <f t="shared" si="3"/>
        <v>5351.546454787518</v>
      </c>
      <c r="AW7" s="27">
        <f t="shared" si="3"/>
        <v>5448.106678249468</v>
      </c>
      <c r="AX7" s="27">
        <f t="shared" si="3"/>
        <v>5404.337861044865</v>
      </c>
      <c r="AY7" s="27">
        <f t="shared" si="3"/>
        <v>5159.66369192358</v>
      </c>
      <c r="AZ7" s="27">
        <f t="shared" si="3"/>
        <v>4838.263403799142</v>
      </c>
      <c r="BA7" s="27">
        <f t="shared" si="3"/>
        <v>4673.39767718515</v>
      </c>
      <c r="BB7" s="27">
        <f t="shared" si="3"/>
        <v>4680.588505224529</v>
      </c>
      <c r="BC7" s="27">
        <f t="shared" si="3"/>
        <v>4638.78394259716</v>
      </c>
      <c r="BD7" s="27">
        <f t="shared" si="3"/>
        <v>4461.032706263545</v>
      </c>
      <c r="BE7" s="27">
        <f t="shared" si="3"/>
        <v>4197.020350133918</v>
      </c>
      <c r="BF7" s="27">
        <f t="shared" si="3"/>
        <v>3878.062292524309</v>
      </c>
      <c r="BG7" s="27">
        <f t="shared" si="3"/>
        <v>3538.133188061882</v>
      </c>
      <c r="BH7" s="27">
        <f t="shared" si="3"/>
        <v>3284.1531027940982</v>
      </c>
      <c r="BI7" s="27">
        <f t="shared" si="3"/>
        <v>3146.5085671360807</v>
      </c>
      <c r="BJ7" s="27">
        <f t="shared" si="3"/>
        <v>3111.071536892749</v>
      </c>
      <c r="BK7" s="27">
        <f t="shared" si="3"/>
        <v>3139.318787245762</v>
      </c>
      <c r="BL7" s="27">
        <f t="shared" si="3"/>
        <v>3139.5363327909427</v>
      </c>
      <c r="BM7" s="27">
        <f t="shared" si="3"/>
        <v>3072.6795615145134</v>
      </c>
      <c r="BN7" s="27">
        <f t="shared" si="3"/>
        <v>2924.6284179402446</v>
      </c>
      <c r="BO7" s="27">
        <f t="shared" si="3"/>
        <v>2683.661203256523</v>
      </c>
      <c r="BP7" s="27">
        <f t="shared" si="3"/>
        <v>2404.966702110416</v>
      </c>
      <c r="BQ7" s="27">
        <f aca="true" t="shared" si="4" ref="BQ7:CD7">BQ8+BQ9</f>
        <v>2117.1860071322235</v>
      </c>
      <c r="BR7" s="27">
        <f t="shared" si="4"/>
        <v>1954.972196606663</v>
      </c>
      <c r="BS7" s="27">
        <f t="shared" si="4"/>
        <v>1829.5226639677437</v>
      </c>
      <c r="BT7" s="27">
        <f t="shared" si="4"/>
        <v>1707.0069976495981</v>
      </c>
      <c r="BU7" s="27">
        <f t="shared" si="4"/>
        <v>1605.977127724057</v>
      </c>
      <c r="BV7" s="27">
        <f t="shared" si="4"/>
        <v>1563.451948679159</v>
      </c>
      <c r="BW7" s="27">
        <f t="shared" si="4"/>
        <v>1491.8360404427622</v>
      </c>
      <c r="BX7" s="27">
        <f t="shared" si="4"/>
        <v>1407.9280819778944</v>
      </c>
      <c r="BY7" s="27">
        <f t="shared" si="4"/>
        <v>1291.2310522709004</v>
      </c>
      <c r="BZ7" s="27">
        <f t="shared" si="4"/>
        <v>1129.6881442980678</v>
      </c>
      <c r="CA7" s="27">
        <f t="shared" si="4"/>
        <v>996.086425378064</v>
      </c>
      <c r="CB7" s="27">
        <f t="shared" si="4"/>
        <v>892.79824123855</v>
      </c>
      <c r="CC7" s="27">
        <f t="shared" si="4"/>
        <v>797.2970923833973</v>
      </c>
      <c r="CD7" s="27">
        <f t="shared" si="4"/>
        <v>4702.7326540151735</v>
      </c>
      <c r="CE7" s="27">
        <f>CE8+CE9</f>
        <v>0</v>
      </c>
    </row>
    <row r="8" spans="1:82" ht="12.75" customHeight="1">
      <c r="A8" s="4"/>
      <c r="C8" t="s">
        <v>2</v>
      </c>
      <c r="E8" s="30">
        <f>G27+CE27</f>
        <v>0</v>
      </c>
      <c r="F8" s="25">
        <f>SUM(G8:CD8)</f>
        <v>0</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row>
    <row r="9" spans="1:83" ht="12.75" customHeight="1">
      <c r="A9" s="4"/>
      <c r="C9" t="s">
        <v>1</v>
      </c>
      <c r="E9" s="30">
        <f>G28+CE28</f>
        <v>0</v>
      </c>
      <c r="F9" s="25">
        <f>SUM(G9:CD9)</f>
        <v>177373</v>
      </c>
      <c r="G9" s="25">
        <f>S_gm*'Age data'!E16</f>
        <v>0</v>
      </c>
      <c r="H9" s="25">
        <f>S_gm*'Age data'!F16</f>
        <v>0</v>
      </c>
      <c r="I9" s="25">
        <f>S_gm*'Age data'!G16</f>
        <v>0</v>
      </c>
      <c r="J9" s="25">
        <f>S_gm*'Age data'!H16</f>
        <v>0</v>
      </c>
      <c r="K9" s="25">
        <f>S_gm*'Age data'!I16</f>
        <v>0</v>
      </c>
      <c r="L9" s="25">
        <f>S_gm*'Age data'!J16</f>
        <v>0</v>
      </c>
      <c r="M9" s="25">
        <f>S_gm*'Age data'!K16</f>
        <v>0</v>
      </c>
      <c r="N9" s="25">
        <f>S_gm*'Age data'!L16</f>
        <v>0</v>
      </c>
      <c r="O9" s="25">
        <f>S_gm*'Age data'!M16</f>
        <v>0</v>
      </c>
      <c r="P9" s="25">
        <f>S_gm*'Age data'!N16</f>
        <v>0</v>
      </c>
      <c r="Q9" s="25">
        <f>S_gm*'Age data'!O16</f>
        <v>0</v>
      </c>
      <c r="R9" s="25">
        <f>S_gm*'Age data'!P16</f>
        <v>0</v>
      </c>
      <c r="S9" s="25">
        <f>S_gm*'Age data'!Q16</f>
        <v>0</v>
      </c>
      <c r="T9" s="25">
        <f>S_gm*'Age data'!R16</f>
        <v>0</v>
      </c>
      <c r="U9" s="25">
        <f>S_gm*'Age data'!S16</f>
        <v>0</v>
      </c>
      <c r="V9" s="25">
        <f>S_gm*'Age data'!T16</f>
        <v>52.389510058626946</v>
      </c>
      <c r="W9" s="25">
        <f>S_gm*'Age data'!U16</f>
        <v>154.89889702601985</v>
      </c>
      <c r="X9" s="25">
        <f>S_gm*'Age data'!V16</f>
        <v>272.3024924355747</v>
      </c>
      <c r="Y9" s="25">
        <f>S_gm*'Age data'!W16</f>
        <v>438.70523183601955</v>
      </c>
      <c r="Z9" s="25">
        <f>S_gm*'Age data'!X16</f>
        <v>650.1724506030134</v>
      </c>
      <c r="AA9" s="25">
        <f>S_gm*'Age data'!Y16</f>
        <v>892.3128178576738</v>
      </c>
      <c r="AB9" s="25">
        <f>S_gm*'Age data'!Z16</f>
        <v>1157.339280105218</v>
      </c>
      <c r="AC9" s="25">
        <f>S_gm*'Age data'!AA16</f>
        <v>1439.6982068465256</v>
      </c>
      <c r="AD9" s="25">
        <f>S_gm*'Age data'!AB16</f>
        <v>1709.3767427145092</v>
      </c>
      <c r="AE9" s="25">
        <f>S_gm*'Age data'!AC16</f>
        <v>1932.0665981946022</v>
      </c>
      <c r="AF9" s="25">
        <f>S_gm*'Age data'!AD16</f>
        <v>2132.1190858866576</v>
      </c>
      <c r="AG9" s="25">
        <f>S_gm*'Age data'!AE16</f>
        <v>2375.660896098418</v>
      </c>
      <c r="AH9" s="25">
        <f>S_gm*'Age data'!AF16</f>
        <v>2714.2362043928024</v>
      </c>
      <c r="AI9" s="25">
        <f>S_gm*'Age data'!AG16</f>
        <v>3141.559172407136</v>
      </c>
      <c r="AJ9" s="25">
        <f>S_gm*'Age data'!AH16</f>
        <v>3433.173609260401</v>
      </c>
      <c r="AK9" s="25">
        <f>S_gm*'Age data'!AI16</f>
        <v>3480.042089447741</v>
      </c>
      <c r="AL9" s="25">
        <f>S_gm*'Age data'!AJ16</f>
        <v>3467.62231933212</v>
      </c>
      <c r="AM9" s="25">
        <f>S_gm*'Age data'!AK16</f>
        <v>3668.2638386840276</v>
      </c>
      <c r="AN9" s="25">
        <f>S_gm*'Age data'!AL16</f>
        <v>4024.0656693986275</v>
      </c>
      <c r="AO9" s="25">
        <f>S_gm*'Age data'!AM16</f>
        <v>4322.263466322469</v>
      </c>
      <c r="AP9" s="25">
        <f>S_gm*'Age data'!AN16</f>
        <v>4518.6158340636985</v>
      </c>
      <c r="AQ9" s="25">
        <f>S_gm*'Age data'!AO16</f>
        <v>4638.804896978745</v>
      </c>
      <c r="AR9" s="25">
        <f>S_gm*'Age data'!AP16</f>
        <v>4791.2758409215685</v>
      </c>
      <c r="AS9" s="25">
        <f>S_gm*'Age data'!AQ16</f>
        <v>4959.528214480106</v>
      </c>
      <c r="AT9" s="25">
        <f>S_gm*'Age data'!AR16</f>
        <v>5117.324957521905</v>
      </c>
      <c r="AU9" s="25">
        <f>S_gm*'Age data'!AS16</f>
        <v>5226.006039885103</v>
      </c>
      <c r="AV9" s="25">
        <f>S_gm*'Age data'!AT16</f>
        <v>5351.546454787518</v>
      </c>
      <c r="AW9" s="25">
        <f>S_gm*'Age data'!AU16</f>
        <v>5448.106678249468</v>
      </c>
      <c r="AX9" s="25">
        <f>S_gm*'Age data'!AV16</f>
        <v>5404.337861044865</v>
      </c>
      <c r="AY9" s="25">
        <f>S_gm*'Age data'!AW16</f>
        <v>5159.66369192358</v>
      </c>
      <c r="AZ9" s="25">
        <f>S_gm*'Age data'!AX16</f>
        <v>4838.263403799142</v>
      </c>
      <c r="BA9" s="25">
        <f>S_gm*'Age data'!AY16</f>
        <v>4673.39767718515</v>
      </c>
      <c r="BB9" s="25">
        <f>S_gm*'Age data'!AZ16</f>
        <v>4680.588505224529</v>
      </c>
      <c r="BC9" s="25">
        <f>S_gm*'Age data'!BA16</f>
        <v>4638.78394259716</v>
      </c>
      <c r="BD9" s="25">
        <f>S_gm*'Age data'!BB16</f>
        <v>4461.032706263545</v>
      </c>
      <c r="BE9" s="25">
        <f>S_gm*'Age data'!BC16</f>
        <v>4197.020350133918</v>
      </c>
      <c r="BF9" s="25">
        <f>S_gm*'Age data'!BD16</f>
        <v>3878.062292524309</v>
      </c>
      <c r="BG9" s="25">
        <f>S_gm*'Age data'!BE16</f>
        <v>3538.133188061882</v>
      </c>
      <c r="BH9" s="25">
        <f>S_gm*'Age data'!BF16</f>
        <v>3284.1531027940982</v>
      </c>
      <c r="BI9" s="25">
        <f>S_gm*'Age data'!BG16</f>
        <v>3146.5085671360807</v>
      </c>
      <c r="BJ9" s="25">
        <f>S_gm*'Age data'!BH16</f>
        <v>3111.071536892749</v>
      </c>
      <c r="BK9" s="25">
        <f>S_gm*'Age data'!BI16</f>
        <v>3139.318787245762</v>
      </c>
      <c r="BL9" s="25">
        <f>S_gm*'Age data'!BJ16</f>
        <v>3139.5363327909427</v>
      </c>
      <c r="BM9" s="25">
        <f>S_gm*'Age data'!BK16</f>
        <v>3072.6795615145134</v>
      </c>
      <c r="BN9" s="25">
        <f>S_gm*'Age data'!BL16</f>
        <v>2924.6284179402446</v>
      </c>
      <c r="BO9" s="25">
        <f>S_gm*'Age data'!BM16</f>
        <v>2683.661203256523</v>
      </c>
      <c r="BP9" s="25">
        <f>S_gm*'Age data'!BN16</f>
        <v>2404.966702110416</v>
      </c>
      <c r="BQ9" s="25">
        <f>S_gm*'Age data'!BO16</f>
        <v>2117.1860071322235</v>
      </c>
      <c r="BR9" s="25">
        <f>S_gm*'Age data'!BP16</f>
        <v>1954.972196606663</v>
      </c>
      <c r="BS9" s="25">
        <f>S_gm*'Age data'!BQ16</f>
        <v>1829.5226639677437</v>
      </c>
      <c r="BT9" s="25">
        <f>S_gm*'Age data'!BR16</f>
        <v>1707.0069976495981</v>
      </c>
      <c r="BU9" s="25">
        <f>S_gm*'Age data'!BS16</f>
        <v>1605.977127724057</v>
      </c>
      <c r="BV9" s="25">
        <f>S_gm*'Age data'!BT16</f>
        <v>1563.451948679159</v>
      </c>
      <c r="BW9" s="25">
        <f>S_gm*'Age data'!BU16</f>
        <v>1491.8360404427622</v>
      </c>
      <c r="BX9" s="25">
        <f>S_gm*'Age data'!BV16</f>
        <v>1407.9280819778944</v>
      </c>
      <c r="BY9" s="25">
        <f>S_gm*'Age data'!BW16</f>
        <v>1291.2310522709004</v>
      </c>
      <c r="BZ9" s="25">
        <f>S_gm*'Age data'!BX16</f>
        <v>1129.6881442980678</v>
      </c>
      <c r="CA9" s="25">
        <f>S_gm*'Age data'!BY16</f>
        <v>996.086425378064</v>
      </c>
      <c r="CB9" s="25">
        <f>S_gm*'Age data'!BZ16</f>
        <v>892.79824123855</v>
      </c>
      <c r="CC9" s="25">
        <f>S_gm*'Age data'!CA16</f>
        <v>797.2970923833973</v>
      </c>
      <c r="CD9" s="25">
        <f>S_gm*'Age data'!CB16</f>
        <v>4702.7326540151735</v>
      </c>
      <c r="CE9">
        <v>0</v>
      </c>
    </row>
    <row r="10" spans="2:82" ht="12.75" customHeight="1">
      <c r="B10" s="4" t="s">
        <v>46</v>
      </c>
      <c r="E10" s="31"/>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row>
    <row r="11" spans="2:82" ht="12.75" customHeight="1">
      <c r="B11" s="4"/>
      <c r="C11" t="s">
        <v>2</v>
      </c>
      <c r="E11" s="31"/>
      <c r="F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row>
    <row r="12" spans="2:13" ht="12.75" customHeight="1">
      <c r="B12" s="4"/>
      <c r="C12" t="s">
        <v>1</v>
      </c>
      <c r="E12" s="31"/>
      <c r="F12" s="10"/>
      <c r="G12" s="10"/>
      <c r="H12" s="10"/>
      <c r="I12" s="10"/>
      <c r="J12" s="10"/>
      <c r="K12" s="10"/>
      <c r="L12" s="10"/>
      <c r="M12" s="10"/>
    </row>
    <row r="13" spans="2:13" ht="12.75" customHeight="1">
      <c r="B13" s="4" t="s">
        <v>47</v>
      </c>
      <c r="E13" s="31"/>
      <c r="F13" s="10"/>
      <c r="G13" s="10"/>
      <c r="H13" s="10"/>
      <c r="I13" s="10"/>
      <c r="J13" s="10"/>
      <c r="K13" s="10"/>
      <c r="L13" s="10"/>
      <c r="M13" s="10"/>
    </row>
    <row r="14" spans="2:13" ht="12.75" customHeight="1">
      <c r="B14" s="4"/>
      <c r="C14" t="s">
        <v>2</v>
      </c>
      <c r="E14" s="31"/>
      <c r="F14" s="10"/>
      <c r="G14" s="10"/>
      <c r="H14" s="10"/>
      <c r="I14" s="10"/>
      <c r="J14" s="10"/>
      <c r="K14" s="10"/>
      <c r="L14" s="10"/>
      <c r="M14" s="10"/>
    </row>
    <row r="15" spans="2:13" ht="12.75" customHeight="1">
      <c r="B15" s="4"/>
      <c r="C15" t="s">
        <v>1</v>
      </c>
      <c r="E15" s="31"/>
      <c r="F15" s="10"/>
      <c r="G15" s="10"/>
      <c r="H15" s="10"/>
      <c r="I15" s="10"/>
      <c r="J15" s="10"/>
      <c r="K15" s="10"/>
      <c r="L15" s="10"/>
      <c r="M15" s="10"/>
    </row>
    <row r="16" spans="2:13" ht="12.75" customHeight="1">
      <c r="B16" s="4" t="s">
        <v>48</v>
      </c>
      <c r="E16" s="31"/>
      <c r="F16" s="10"/>
      <c r="G16" s="10"/>
      <c r="H16" s="10"/>
      <c r="I16" s="10"/>
      <c r="J16" s="10"/>
      <c r="K16" s="10"/>
      <c r="L16" s="10"/>
      <c r="M16" s="10"/>
    </row>
    <row r="17" spans="2:13" ht="12.75" customHeight="1">
      <c r="B17" s="4"/>
      <c r="C17" t="s">
        <v>2</v>
      </c>
      <c r="E17" s="31"/>
      <c r="F17" s="10"/>
      <c r="G17" s="10"/>
      <c r="H17" s="10"/>
      <c r="I17" s="10"/>
      <c r="J17" s="10"/>
      <c r="K17" s="10"/>
      <c r="L17" s="10"/>
      <c r="M17" s="10"/>
    </row>
    <row r="18" spans="2:13" ht="12.75" customHeight="1">
      <c r="B18" s="4"/>
      <c r="C18" t="s">
        <v>1</v>
      </c>
      <c r="E18" s="31"/>
      <c r="F18" s="10"/>
      <c r="G18" s="10"/>
      <c r="H18" s="10"/>
      <c r="I18" s="10"/>
      <c r="J18" s="10"/>
      <c r="K18" s="10"/>
      <c r="L18" s="10"/>
      <c r="M18" s="10"/>
    </row>
    <row r="19" spans="2:13" ht="12.75" customHeight="1">
      <c r="B19" s="4" t="s">
        <v>49</v>
      </c>
      <c r="E19" s="31"/>
      <c r="F19" s="10"/>
      <c r="G19" s="10"/>
      <c r="H19" s="10"/>
      <c r="I19" s="10"/>
      <c r="J19" s="10"/>
      <c r="K19" s="10"/>
      <c r="L19" s="10"/>
      <c r="M19" s="10"/>
    </row>
    <row r="20" spans="2:13" ht="12.75" customHeight="1">
      <c r="B20" s="4"/>
      <c r="C20" t="s">
        <v>2</v>
      </c>
      <c r="E20" s="31"/>
      <c r="F20" s="10"/>
      <c r="G20" s="10"/>
      <c r="H20" s="10"/>
      <c r="I20" s="10"/>
      <c r="J20" s="10"/>
      <c r="K20" s="10"/>
      <c r="L20" s="10"/>
      <c r="M20" s="10"/>
    </row>
    <row r="21" spans="2:13" ht="12.75" customHeight="1">
      <c r="B21" s="4"/>
      <c r="C21" t="s">
        <v>1</v>
      </c>
      <c r="E21" s="31"/>
      <c r="F21" s="10"/>
      <c r="G21" s="10"/>
      <c r="H21" s="10"/>
      <c r="I21" s="10"/>
      <c r="J21" s="10"/>
      <c r="K21" s="10"/>
      <c r="L21" s="10"/>
      <c r="M21" s="10"/>
    </row>
    <row r="22" spans="2:13" ht="12.75" customHeight="1">
      <c r="B22" s="4" t="s">
        <v>50</v>
      </c>
      <c r="E22" s="31"/>
      <c r="F22" s="10"/>
      <c r="G22" s="10"/>
      <c r="H22" s="10"/>
      <c r="I22" s="10"/>
      <c r="J22" s="10"/>
      <c r="K22" s="10"/>
      <c r="L22" s="10"/>
      <c r="M22" s="10"/>
    </row>
    <row r="23" spans="2:13" ht="12.75" customHeight="1">
      <c r="B23" s="4"/>
      <c r="C23" t="s">
        <v>2</v>
      </c>
      <c r="E23" s="31"/>
      <c r="F23" s="10"/>
      <c r="G23" s="10"/>
      <c r="H23" s="10"/>
      <c r="I23" s="10"/>
      <c r="J23" s="10"/>
      <c r="K23" s="10"/>
      <c r="L23" s="10"/>
      <c r="M23" s="10"/>
    </row>
    <row r="24" spans="2:13" ht="12.75" customHeight="1">
      <c r="B24" s="4"/>
      <c r="C24" t="s">
        <v>1</v>
      </c>
      <c r="E24" s="31"/>
      <c r="F24" s="10"/>
      <c r="G24" s="10"/>
      <c r="H24" s="10"/>
      <c r="I24" s="10"/>
      <c r="J24" s="10"/>
      <c r="K24" s="10"/>
      <c r="L24" s="10"/>
      <c r="M24" s="10"/>
    </row>
    <row r="25" spans="1:83" ht="12.75" customHeight="1">
      <c r="A25" s="4" t="s">
        <v>134</v>
      </c>
      <c r="C25" s="4"/>
      <c r="E25" s="30">
        <f>'T1.3.b. Public A Transfers'!E6</f>
        <v>5.502442945726216E-11</v>
      </c>
      <c r="F25" s="25">
        <f>'T1.3.b. Public A Transfers'!F6</f>
        <v>5.502442945726216E-11</v>
      </c>
      <c r="G25" s="25">
        <f>'T1.3.b. Public A Transfers'!G6</f>
        <v>0</v>
      </c>
      <c r="H25" s="25">
        <f>'T1.3.b. Public A Transfers'!H6</f>
        <v>0</v>
      </c>
      <c r="I25" s="25">
        <f>'T1.3.b. Public A Transfers'!I6</f>
        <v>0</v>
      </c>
      <c r="J25" s="25">
        <f>'T1.3.b. Public A Transfers'!J6</f>
        <v>0</v>
      </c>
      <c r="K25" s="25">
        <f>'T1.3.b. Public A Transfers'!K6</f>
        <v>0</v>
      </c>
      <c r="L25" s="25">
        <f>'T1.3.b. Public A Transfers'!L6</f>
        <v>0</v>
      </c>
      <c r="M25" s="25">
        <f>'T1.3.b. Public A Transfers'!M6</f>
        <v>0</v>
      </c>
      <c r="N25" s="25">
        <f>'T1.3.b. Public A Transfers'!N6</f>
        <v>0</v>
      </c>
      <c r="O25" s="25">
        <f>'T1.3.b. Public A Transfers'!O6</f>
        <v>0</v>
      </c>
      <c r="P25" s="25">
        <f>'T1.3.b. Public A Transfers'!P6</f>
        <v>0</v>
      </c>
      <c r="Q25" s="25">
        <f>'T1.3.b. Public A Transfers'!Q6</f>
        <v>0</v>
      </c>
      <c r="R25" s="25">
        <f>'T1.3.b. Public A Transfers'!R6</f>
        <v>0</v>
      </c>
      <c r="S25" s="25">
        <f>'T1.3.b. Public A Transfers'!S6</f>
        <v>0</v>
      </c>
      <c r="T25" s="25">
        <f>'T1.3.b. Public A Transfers'!T6</f>
        <v>0</v>
      </c>
      <c r="U25" s="25">
        <f>'T1.3.b. Public A Transfers'!U6</f>
        <v>0</v>
      </c>
      <c r="V25" s="25">
        <f>'T1.3.b. Public A Transfers'!V6</f>
        <v>-51.4688111183137</v>
      </c>
      <c r="W25" s="25">
        <f>'T1.3.b. Public A Transfers'!W6</f>
        <v>-45.84188723361762</v>
      </c>
      <c r="X25" s="25">
        <f>'T1.3.b. Public A Transfers'!X6</f>
        <v>-63.34507035579713</v>
      </c>
      <c r="Y25" s="25">
        <f>'T1.3.b. Public A Transfers'!Y6</f>
        <v>-88.632044869993</v>
      </c>
      <c r="Z25" s="25">
        <f>'T1.3.b. Public A Transfers'!Z6</f>
        <v>-89.61627849173982</v>
      </c>
      <c r="AA25" s="25">
        <f>'T1.3.b. Public A Transfers'!AA6</f>
        <v>-84.14752872739388</v>
      </c>
      <c r="AB25" s="25">
        <f>'T1.3.b. Public A Transfers'!AB6</f>
        <v>-88.13191565159887</v>
      </c>
      <c r="AC25" s="25">
        <f>'T1.3.b. Public A Transfers'!AC6</f>
        <v>-96.2307824708146</v>
      </c>
      <c r="AD25" s="25">
        <f>'T1.3.b. Public A Transfers'!AD6</f>
        <v>-103.97396540810603</v>
      </c>
      <c r="AE25" s="25">
        <f>'T1.3.b. Public A Transfers'!AE6</f>
        <v>-91.01166808126115</v>
      </c>
      <c r="AF25" s="25">
        <f>'T1.3.b. Public A Transfers'!AF6</f>
        <v>-71.07313336680915</v>
      </c>
      <c r="AG25" s="25">
        <f>'T1.3.b. Public A Transfers'!AG6</f>
        <v>-20.07075907828657</v>
      </c>
      <c r="AH25" s="25">
        <f>'T1.3.b. Public A Transfers'!AH6</f>
        <v>32.06176196109911</v>
      </c>
      <c r="AI25" s="25">
        <f>'T1.3.b. Public A Transfers'!AI6</f>
        <v>119.28538992483797</v>
      </c>
      <c r="AJ25" s="25">
        <f>'T1.3.b. Public A Transfers'!AJ6</f>
        <v>19.19751803131672</v>
      </c>
      <c r="AK25" s="25">
        <f>'T1.3.b. Public A Transfers'!AK6</f>
        <v>-98.37267107788445</v>
      </c>
      <c r="AL25" s="25">
        <f>'T1.3.b. Public A Transfers'!AL6</f>
        <v>-69.62239062598877</v>
      </c>
      <c r="AM25" s="25">
        <f>'T1.3.b. Public A Transfers'!AM6</f>
        <v>211.90312696580017</v>
      </c>
      <c r="AN25" s="25">
        <f>'T1.3.b. Public A Transfers'!AN6</f>
        <v>167.89772443626367</v>
      </c>
      <c r="AO25" s="25">
        <f>'T1.3.b. Public A Transfers'!AO6</f>
        <v>46.02919654551333</v>
      </c>
      <c r="AP25" s="25">
        <f>'T1.3.b. Public A Transfers'!AP6</f>
        <v>-41.2518196973386</v>
      </c>
      <c r="AQ25" s="25">
        <f>'T1.3.b. Public A Transfers'!AQ6</f>
        <v>-22.099357806465964</v>
      </c>
      <c r="AR25" s="25">
        <f>'T1.3.b. Public A Transfers'!AR6</f>
        <v>0.05740385677900406</v>
      </c>
      <c r="AS25" s="25">
        <f>'T1.3.b. Public A Transfers'!AS6</f>
        <v>73.67737768999461</v>
      </c>
      <c r="AT25" s="25">
        <f>'T1.3.b. Public A Transfers'!AT6</f>
        <v>267.7379973669781</v>
      </c>
      <c r="AU25" s="25">
        <f>'T1.3.b. Public A Transfers'!AU6</f>
        <v>133.7483040610361</v>
      </c>
      <c r="AV25" s="25">
        <f>'T1.3.b. Public A Transfers'!AV6</f>
        <v>191.9829591417315</v>
      </c>
      <c r="AW25" s="25">
        <f>'T1.3.b. Public A Transfers'!AW6</f>
        <v>26.90752953159584</v>
      </c>
      <c r="AX25" s="25">
        <f>'T1.3.b. Public A Transfers'!AX6</f>
        <v>-8.189429145417549</v>
      </c>
      <c r="AY25" s="25">
        <f>'T1.3.b. Public A Transfers'!AY6</f>
        <v>-63.36495513042453</v>
      </c>
      <c r="AZ25" s="25">
        <f>'T1.3.b. Public A Transfers'!AZ6</f>
        <v>-3.780538380509924</v>
      </c>
      <c r="BA25" s="25">
        <f>'T1.3.b. Public A Transfers'!BA6</f>
        <v>91.64868536805079</v>
      </c>
      <c r="BB25" s="25">
        <f>'T1.3.b. Public A Transfers'!BB6</f>
        <v>143.36149261277654</v>
      </c>
      <c r="BC25" s="25">
        <f>'T1.3.b. Public A Transfers'!BC6</f>
        <v>142.75755115244715</v>
      </c>
      <c r="BD25" s="25">
        <f>'T1.3.b. Public A Transfers'!BD6</f>
        <v>63.104058245995006</v>
      </c>
      <c r="BE25" s="25">
        <f>'T1.3.b. Public A Transfers'!BE6</f>
        <v>-24.03623313483905</v>
      </c>
      <c r="BF25" s="25">
        <f>'T1.3.b. Public A Transfers'!BF6</f>
        <v>-86.36223993754555</v>
      </c>
      <c r="BG25" s="25">
        <f>'T1.3.b. Public A Transfers'!BG6</f>
        <v>-88.416262617445</v>
      </c>
      <c r="BH25" s="25">
        <f>'T1.3.b. Public A Transfers'!BH6</f>
        <v>-50.03206021470503</v>
      </c>
      <c r="BI25" s="25">
        <f>'T1.3.b. Public A Transfers'!BI6</f>
        <v>0.8900650816473714</v>
      </c>
      <c r="BJ25" s="25">
        <f>'T1.3.b. Public A Transfers'!BJ6</f>
        <v>78.13146925275984</v>
      </c>
      <c r="BK25" s="25">
        <f>'T1.3.b. Public A Transfers'!BK6</f>
        <v>94.09074451017243</v>
      </c>
      <c r="BL25" s="25">
        <f>'T1.3.b. Public A Transfers'!BL6</f>
        <v>76.54428686694995</v>
      </c>
      <c r="BM25" s="25">
        <f>'T1.3.b. Public A Transfers'!BM6</f>
        <v>63.97931203063607</v>
      </c>
      <c r="BN25" s="25">
        <f>'T1.3.b. Public A Transfers'!BN6</f>
        <v>54.649533799058474</v>
      </c>
      <c r="BO25" s="25">
        <f>'T1.3.b. Public A Transfers'!BO6</f>
        <v>14.354326264727419</v>
      </c>
      <c r="BP25" s="25">
        <f>'T1.3.b. Public A Transfers'!BP6</f>
        <v>2.9074753604500927</v>
      </c>
      <c r="BQ25" s="25">
        <f>'T1.3.b. Public A Transfers'!BQ6</f>
        <v>12.537067876997924</v>
      </c>
      <c r="BR25" s="25">
        <f>'T1.3.b. Public A Transfers'!BR6</f>
        <v>10.751339723986604</v>
      </c>
      <c r="BS25" s="25">
        <f>'T1.3.b. Public A Transfers'!BS6</f>
        <v>-7.435989868007667</v>
      </c>
      <c r="BT25" s="25">
        <f>'T1.3.b. Public A Transfers'!BT6</f>
        <v>1.1208837632052493</v>
      </c>
      <c r="BU25" s="25">
        <f>'T1.3.b. Public A Transfers'!BU6</f>
        <v>13.314533269121956</v>
      </c>
      <c r="BV25" s="25">
        <f>'T1.3.b. Public A Transfers'!BV6</f>
        <v>-1.938209281833407</v>
      </c>
      <c r="BW25" s="25">
        <f>'T1.3.b. Public A Transfers'!BW6</f>
        <v>8.930625884247586</v>
      </c>
      <c r="BX25" s="25">
        <f>'T1.3.b. Public A Transfers'!BX6</f>
        <v>-0.6352688195795793</v>
      </c>
      <c r="BY25" s="25">
        <f>'T1.3.b. Public A Transfers'!BY6</f>
        <v>-43.032324146221356</v>
      </c>
      <c r="BZ25" s="25">
        <f>'T1.3.b. Public A Transfers'!BZ6</f>
        <v>-67.20757291930775</v>
      </c>
      <c r="CA25" s="25">
        <f>'T1.3.b. Public A Transfers'!CA6</f>
        <v>-48.99695963214168</v>
      </c>
      <c r="CB25" s="25">
        <f>'T1.3.b. Public A Transfers'!CB6</f>
        <v>-52.9144924858628</v>
      </c>
      <c r="CC25" s="25">
        <f>'T1.3.b. Public A Transfers'!CC6</f>
        <v>-56.828305547912066</v>
      </c>
      <c r="CD25" s="25">
        <f>'T1.3.b. Public A Transfers'!CD6</f>
        <v>-435.4988152529594</v>
      </c>
      <c r="CE25" s="25">
        <f>'T1.3.b. Public A Transfers'!CE6</f>
        <v>0</v>
      </c>
    </row>
    <row r="26" spans="1:83" ht="6.75" customHeight="1">
      <c r="A26" s="3"/>
      <c r="B26" s="3"/>
      <c r="C26" s="3"/>
      <c r="D26" s="3"/>
      <c r="E26" s="1"/>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row>
    <row r="27" s="12" customFormat="1" ht="12.75"/>
    <row r="29" spans="1:10" ht="57" customHeight="1">
      <c r="A29" s="64" t="s">
        <v>156</v>
      </c>
      <c r="B29" s="65"/>
      <c r="C29" s="65"/>
      <c r="D29" s="65"/>
      <c r="E29" s="65"/>
      <c r="F29" s="65"/>
      <c r="G29" s="65"/>
      <c r="H29" s="65"/>
      <c r="I29" s="65"/>
      <c r="J29" s="65"/>
    </row>
  </sheetData>
  <mergeCells count="4">
    <mergeCell ref="E3:E4"/>
    <mergeCell ref="F3:CD3"/>
    <mergeCell ref="CE3:CE4"/>
    <mergeCell ref="A29:J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N43"/>
  <sheetViews>
    <sheetView workbookViewId="0" topLeftCell="A1">
      <selection activeCell="K37" sqref="K37"/>
    </sheetView>
  </sheetViews>
  <sheetFormatPr defaultColWidth="9.140625" defaultRowHeight="12.75"/>
  <cols>
    <col min="1" max="1" width="3.421875" style="0" customWidth="1"/>
    <col min="2" max="2" width="3.00390625" style="0" customWidth="1"/>
    <col min="3" max="3" width="3.421875" style="0" customWidth="1"/>
    <col min="4" max="4" width="18.57421875" style="0" customWidth="1"/>
    <col min="5" max="5" width="9.8515625" style="0" customWidth="1"/>
    <col min="6" max="6" width="9.57421875" style="0" customWidth="1"/>
    <col min="7" max="7" width="8.140625" style="0" customWidth="1"/>
    <col min="8" max="13" width="7.00390625" style="0" customWidth="1"/>
    <col min="14" max="21" width="9.28125" style="0" customWidth="1"/>
    <col min="22" max="22" width="9.28125" style="0" bestFit="1" customWidth="1"/>
    <col min="23" max="23" width="9.28125" style="0" customWidth="1"/>
    <col min="24" max="31" width="9.8515625" style="0" customWidth="1"/>
    <col min="32" max="36" width="10.8515625" style="0" customWidth="1"/>
    <col min="37" max="37" width="10.8515625" style="0" bestFit="1" customWidth="1"/>
    <col min="38" max="56" width="10.8515625" style="0" customWidth="1"/>
    <col min="57" max="57" width="9.8515625" style="0" bestFit="1" customWidth="1"/>
    <col min="58" max="72" width="9.8515625" style="0" customWidth="1"/>
    <col min="73" max="76" width="9.28125" style="0" customWidth="1"/>
    <col min="77" max="77" width="9.28125" style="0" bestFit="1" customWidth="1"/>
    <col min="78" max="82" width="9.28125" style="0" customWidth="1"/>
    <col min="83" max="83" width="9.28125" style="0" bestFit="1" customWidth="1"/>
  </cols>
  <sheetData>
    <row r="1" ht="12.75">
      <c r="A1" s="2" t="s">
        <v>192</v>
      </c>
    </row>
    <row r="2" ht="6" customHeight="1"/>
    <row r="3" spans="1:83" ht="12.75">
      <c r="A3" s="6"/>
      <c r="B3" s="7"/>
      <c r="C3" s="7"/>
      <c r="D3" s="7"/>
      <c r="E3" s="46" t="s">
        <v>0</v>
      </c>
      <c r="F3" s="60" t="s">
        <v>5</v>
      </c>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46" t="s">
        <v>4</v>
      </c>
    </row>
    <row r="4" spans="1:83" ht="12.75">
      <c r="A4" s="8"/>
      <c r="B4" s="3"/>
      <c r="C4" s="3"/>
      <c r="D4" s="3"/>
      <c r="E4" s="47"/>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47"/>
    </row>
    <row r="5" ht="6.75" customHeight="1"/>
    <row r="6" spans="1:84" ht="13.5" customHeight="1">
      <c r="A6" t="s">
        <v>131</v>
      </c>
      <c r="E6" s="27">
        <f>E7+E37</f>
        <v>5.502442945726216E-11</v>
      </c>
      <c r="F6" s="27">
        <f aca="true" t="shared" si="0" ref="F6:BQ6">F7+F37</f>
        <v>5.502442945726216E-11</v>
      </c>
      <c r="G6" s="27">
        <f t="shared" si="0"/>
        <v>0</v>
      </c>
      <c r="H6" s="27">
        <f>H7+H37</f>
        <v>0</v>
      </c>
      <c r="I6" s="27">
        <f t="shared" si="0"/>
        <v>0</v>
      </c>
      <c r="J6" s="27">
        <f t="shared" si="0"/>
        <v>0</v>
      </c>
      <c r="K6" s="27">
        <f t="shared" si="0"/>
        <v>0</v>
      </c>
      <c r="L6" s="27">
        <f t="shared" si="0"/>
        <v>0</v>
      </c>
      <c r="M6" s="27">
        <f t="shared" si="0"/>
        <v>0</v>
      </c>
      <c r="N6" s="27">
        <f t="shared" si="0"/>
        <v>0</v>
      </c>
      <c r="O6" s="27">
        <f t="shared" si="0"/>
        <v>0</v>
      </c>
      <c r="P6" s="27">
        <f t="shared" si="0"/>
        <v>0</v>
      </c>
      <c r="Q6" s="27">
        <f t="shared" si="0"/>
        <v>0</v>
      </c>
      <c r="R6" s="27">
        <f t="shared" si="0"/>
        <v>0</v>
      </c>
      <c r="S6" s="27">
        <f t="shared" si="0"/>
        <v>0</v>
      </c>
      <c r="T6" s="27">
        <f t="shared" si="0"/>
        <v>0</v>
      </c>
      <c r="U6" s="27">
        <f t="shared" si="0"/>
        <v>0</v>
      </c>
      <c r="V6" s="27">
        <f t="shared" si="0"/>
        <v>-51.4688111183137</v>
      </c>
      <c r="W6" s="27">
        <f t="shared" si="0"/>
        <v>-45.84188723361762</v>
      </c>
      <c r="X6" s="27">
        <f t="shared" si="0"/>
        <v>-63.34507035579713</v>
      </c>
      <c r="Y6" s="27">
        <f t="shared" si="0"/>
        <v>-88.632044869993</v>
      </c>
      <c r="Z6" s="27">
        <f t="shared" si="0"/>
        <v>-89.61627849173982</v>
      </c>
      <c r="AA6" s="27">
        <f t="shared" si="0"/>
        <v>-84.14752872739388</v>
      </c>
      <c r="AB6" s="27">
        <f t="shared" si="0"/>
        <v>-88.13191565159887</v>
      </c>
      <c r="AC6" s="27">
        <f t="shared" si="0"/>
        <v>-96.2307824708146</v>
      </c>
      <c r="AD6" s="27">
        <f t="shared" si="0"/>
        <v>-103.97396540810603</v>
      </c>
      <c r="AE6" s="27">
        <f t="shared" si="0"/>
        <v>-91.01166808126115</v>
      </c>
      <c r="AF6" s="27">
        <f t="shared" si="0"/>
        <v>-71.07313336680915</v>
      </c>
      <c r="AG6" s="27">
        <f t="shared" si="0"/>
        <v>-20.07075907828657</v>
      </c>
      <c r="AH6" s="27">
        <f t="shared" si="0"/>
        <v>32.06176196109911</v>
      </c>
      <c r="AI6" s="27">
        <f t="shared" si="0"/>
        <v>119.28538992483797</v>
      </c>
      <c r="AJ6" s="27">
        <f t="shared" si="0"/>
        <v>19.19751803131672</v>
      </c>
      <c r="AK6" s="27">
        <f t="shared" si="0"/>
        <v>-98.37267107788445</v>
      </c>
      <c r="AL6" s="27">
        <f t="shared" si="0"/>
        <v>-69.62239062598877</v>
      </c>
      <c r="AM6" s="27">
        <f t="shared" si="0"/>
        <v>211.90312696580017</v>
      </c>
      <c r="AN6" s="27">
        <f t="shared" si="0"/>
        <v>167.89772443626367</v>
      </c>
      <c r="AO6" s="27">
        <f t="shared" si="0"/>
        <v>46.02919654551333</v>
      </c>
      <c r="AP6" s="27">
        <f t="shared" si="0"/>
        <v>-41.2518196973386</v>
      </c>
      <c r="AQ6" s="27">
        <f t="shared" si="0"/>
        <v>-22.099357806465964</v>
      </c>
      <c r="AR6" s="27">
        <f t="shared" si="0"/>
        <v>0.05740385677900406</v>
      </c>
      <c r="AS6" s="27">
        <f t="shared" si="0"/>
        <v>73.67737768999461</v>
      </c>
      <c r="AT6" s="27">
        <f t="shared" si="0"/>
        <v>267.7379973669781</v>
      </c>
      <c r="AU6" s="27">
        <f t="shared" si="0"/>
        <v>133.7483040610361</v>
      </c>
      <c r="AV6" s="27">
        <f t="shared" si="0"/>
        <v>191.9829591417315</v>
      </c>
      <c r="AW6" s="27">
        <f t="shared" si="0"/>
        <v>26.90752953159584</v>
      </c>
      <c r="AX6" s="27">
        <f t="shared" si="0"/>
        <v>-8.189429145417549</v>
      </c>
      <c r="AY6" s="27">
        <f t="shared" si="0"/>
        <v>-63.36495513042453</v>
      </c>
      <c r="AZ6" s="27">
        <f t="shared" si="0"/>
        <v>-3.780538380509924</v>
      </c>
      <c r="BA6" s="27">
        <f t="shared" si="0"/>
        <v>91.64868536805079</v>
      </c>
      <c r="BB6" s="27">
        <f t="shared" si="0"/>
        <v>143.36149261277654</v>
      </c>
      <c r="BC6" s="27">
        <f t="shared" si="0"/>
        <v>142.75755115244715</v>
      </c>
      <c r="BD6" s="27">
        <f t="shared" si="0"/>
        <v>63.104058245995006</v>
      </c>
      <c r="BE6" s="27">
        <f t="shared" si="0"/>
        <v>-24.03623313483905</v>
      </c>
      <c r="BF6" s="27">
        <f t="shared" si="0"/>
        <v>-86.36223993754555</v>
      </c>
      <c r="BG6" s="27">
        <f t="shared" si="0"/>
        <v>-88.416262617445</v>
      </c>
      <c r="BH6" s="27">
        <f t="shared" si="0"/>
        <v>-50.03206021470503</v>
      </c>
      <c r="BI6" s="27">
        <f t="shared" si="0"/>
        <v>0.8900650816473714</v>
      </c>
      <c r="BJ6" s="27">
        <f t="shared" si="0"/>
        <v>78.13146925275984</v>
      </c>
      <c r="BK6" s="27">
        <f t="shared" si="0"/>
        <v>94.09074451017243</v>
      </c>
      <c r="BL6" s="27">
        <f t="shared" si="0"/>
        <v>76.54428686694995</v>
      </c>
      <c r="BM6" s="27">
        <f t="shared" si="0"/>
        <v>63.97931203063607</v>
      </c>
      <c r="BN6" s="27">
        <f t="shared" si="0"/>
        <v>54.649533799058474</v>
      </c>
      <c r="BO6" s="27">
        <f t="shared" si="0"/>
        <v>14.354326264727419</v>
      </c>
      <c r="BP6" s="27">
        <f t="shared" si="0"/>
        <v>2.9074753604500927</v>
      </c>
      <c r="BQ6" s="27">
        <f t="shared" si="0"/>
        <v>12.537067876997924</v>
      </c>
      <c r="BR6" s="27">
        <f aca="true" t="shared" si="1" ref="BR6:CE6">BR7+BR37</f>
        <v>10.751339723986604</v>
      </c>
      <c r="BS6" s="27">
        <f t="shared" si="1"/>
        <v>-7.435989868007667</v>
      </c>
      <c r="BT6" s="27">
        <f t="shared" si="1"/>
        <v>1.1208837632052493</v>
      </c>
      <c r="BU6" s="27">
        <f t="shared" si="1"/>
        <v>13.314533269121956</v>
      </c>
      <c r="BV6" s="27">
        <f t="shared" si="1"/>
        <v>-1.938209281833407</v>
      </c>
      <c r="BW6" s="27">
        <f t="shared" si="1"/>
        <v>8.930625884247586</v>
      </c>
      <c r="BX6" s="27">
        <f t="shared" si="1"/>
        <v>-0.6352688195795793</v>
      </c>
      <c r="BY6" s="27">
        <f t="shared" si="1"/>
        <v>-43.032324146221356</v>
      </c>
      <c r="BZ6" s="27">
        <f t="shared" si="1"/>
        <v>-67.20757291930775</v>
      </c>
      <c r="CA6" s="27">
        <f t="shared" si="1"/>
        <v>-48.99695963214168</v>
      </c>
      <c r="CB6" s="27">
        <f t="shared" si="1"/>
        <v>-52.9144924858628</v>
      </c>
      <c r="CC6" s="27">
        <f t="shared" si="1"/>
        <v>-56.828305547912066</v>
      </c>
      <c r="CD6" s="27">
        <f t="shared" si="1"/>
        <v>-435.4988152529594</v>
      </c>
      <c r="CE6" s="27">
        <f t="shared" si="1"/>
        <v>0</v>
      </c>
      <c r="CF6" s="27"/>
    </row>
    <row r="7" spans="1:85" ht="12.75" customHeight="1">
      <c r="A7" s="4" t="s">
        <v>99</v>
      </c>
      <c r="C7" s="4"/>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G7" s="10"/>
    </row>
    <row r="8" spans="1:83" ht="12.75" customHeight="1">
      <c r="A8" s="4"/>
      <c r="B8" t="s">
        <v>2</v>
      </c>
      <c r="C8" s="4"/>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row>
    <row r="9" spans="1:83" ht="12.75" customHeight="1">
      <c r="A9" s="4"/>
      <c r="C9" t="s">
        <v>100</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row>
    <row r="10" spans="1:83" ht="12.75" customHeight="1">
      <c r="A10" s="4"/>
      <c r="C10" t="s">
        <v>101</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row>
    <row r="11" spans="1:83" ht="12.75" customHeight="1">
      <c r="A11" s="4"/>
      <c r="B11" t="s">
        <v>102</v>
      </c>
      <c r="C11" s="4"/>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row>
    <row r="12" spans="1:92" ht="12.75" customHeight="1" hidden="1">
      <c r="A12" s="4" t="s">
        <v>46</v>
      </c>
      <c r="C12" s="4"/>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row>
    <row r="13" spans="1:92" ht="12.75" customHeight="1" hidden="1">
      <c r="A13" s="4"/>
      <c r="B13" t="s">
        <v>2</v>
      </c>
      <c r="C13" s="4"/>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row>
    <row r="14" spans="1:13" ht="12.75" customHeight="1" hidden="1">
      <c r="A14" s="4"/>
      <c r="C14" t="s">
        <v>100</v>
      </c>
      <c r="F14" s="10"/>
      <c r="G14" s="10"/>
      <c r="H14" s="10"/>
      <c r="I14" s="10"/>
      <c r="J14" s="10"/>
      <c r="K14" s="10"/>
      <c r="L14" s="10"/>
      <c r="M14" s="10"/>
    </row>
    <row r="15" spans="3:13" ht="12.75" customHeight="1" hidden="1">
      <c r="C15" t="s">
        <v>101</v>
      </c>
      <c r="F15" s="10"/>
      <c r="G15" s="10"/>
      <c r="H15" s="10"/>
      <c r="I15" s="10"/>
      <c r="J15" s="10"/>
      <c r="K15" s="10"/>
      <c r="L15" s="10"/>
      <c r="M15" s="10"/>
    </row>
    <row r="16" spans="1:13" ht="12.75" customHeight="1" hidden="1">
      <c r="A16" s="4"/>
      <c r="B16" t="s">
        <v>102</v>
      </c>
      <c r="C16" s="4"/>
      <c r="F16" s="10"/>
      <c r="G16" s="10"/>
      <c r="H16" s="10"/>
      <c r="I16" s="10"/>
      <c r="J16" s="10"/>
      <c r="K16" s="10"/>
      <c r="L16" s="10"/>
      <c r="M16" s="10"/>
    </row>
    <row r="17" spans="1:13" ht="12.75" customHeight="1" hidden="1">
      <c r="A17" s="4" t="s">
        <v>47</v>
      </c>
      <c r="C17" s="4"/>
      <c r="F17" s="10"/>
      <c r="G17" s="10"/>
      <c r="H17" s="10"/>
      <c r="I17" s="10"/>
      <c r="J17" s="10"/>
      <c r="K17" s="10"/>
      <c r="L17" s="10"/>
      <c r="M17" s="10"/>
    </row>
    <row r="18" spans="1:92" ht="12.75" customHeight="1" hidden="1">
      <c r="A18" s="4"/>
      <c r="B18" t="s">
        <v>2</v>
      </c>
      <c r="C18" s="4"/>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row>
    <row r="19" spans="1:13" ht="12.75" customHeight="1" hidden="1">
      <c r="A19" s="4"/>
      <c r="C19" t="s">
        <v>100</v>
      </c>
      <c r="F19" s="10"/>
      <c r="G19" s="10"/>
      <c r="H19" s="10"/>
      <c r="I19" s="10"/>
      <c r="J19" s="10"/>
      <c r="K19" s="10"/>
      <c r="L19" s="10"/>
      <c r="M19" s="10"/>
    </row>
    <row r="20" spans="3:13" ht="12.75" customHeight="1" hidden="1">
      <c r="C20" t="s">
        <v>101</v>
      </c>
      <c r="F20" s="10"/>
      <c r="G20" s="10"/>
      <c r="H20" s="10"/>
      <c r="I20" s="10"/>
      <c r="J20" s="10"/>
      <c r="K20" s="10"/>
      <c r="L20" s="10"/>
      <c r="M20" s="10"/>
    </row>
    <row r="21" spans="1:13" ht="12.75" customHeight="1" hidden="1">
      <c r="A21" s="4"/>
      <c r="B21" t="s">
        <v>102</v>
      </c>
      <c r="C21" s="4"/>
      <c r="F21" s="10"/>
      <c r="G21" s="10"/>
      <c r="H21" s="10"/>
      <c r="I21" s="10"/>
      <c r="J21" s="10"/>
      <c r="K21" s="10"/>
      <c r="L21" s="10"/>
      <c r="M21" s="10"/>
    </row>
    <row r="22" spans="1:13" ht="12.75" customHeight="1" hidden="1">
      <c r="A22" s="4" t="s">
        <v>48</v>
      </c>
      <c r="C22" s="4"/>
      <c r="F22" s="10"/>
      <c r="G22" s="10"/>
      <c r="H22" s="10"/>
      <c r="I22" s="10"/>
      <c r="J22" s="10"/>
      <c r="K22" s="10"/>
      <c r="L22" s="10"/>
      <c r="M22" s="10"/>
    </row>
    <row r="23" spans="1:92" ht="12.75" customHeight="1" hidden="1">
      <c r="A23" s="4"/>
      <c r="B23" t="s">
        <v>2</v>
      </c>
      <c r="C23" s="4"/>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row>
    <row r="24" spans="1:13" ht="12.75" customHeight="1" hidden="1">
      <c r="A24" s="4"/>
      <c r="C24" t="s">
        <v>100</v>
      </c>
      <c r="F24" s="10"/>
      <c r="G24" s="10"/>
      <c r="H24" s="10"/>
      <c r="I24" s="10"/>
      <c r="J24" s="10"/>
      <c r="K24" s="10"/>
      <c r="L24" s="10"/>
      <c r="M24" s="10"/>
    </row>
    <row r="25" spans="3:13" ht="12.75" customHeight="1" hidden="1">
      <c r="C25" t="s">
        <v>101</v>
      </c>
      <c r="F25" s="10"/>
      <c r="G25" s="10"/>
      <c r="H25" s="10"/>
      <c r="I25" s="10"/>
      <c r="J25" s="10"/>
      <c r="K25" s="10"/>
      <c r="L25" s="10"/>
      <c r="M25" s="10"/>
    </row>
    <row r="26" spans="1:13" ht="12.75" customHeight="1" hidden="1">
      <c r="A26" s="4"/>
      <c r="B26" t="s">
        <v>102</v>
      </c>
      <c r="C26" s="4"/>
      <c r="F26" s="10"/>
      <c r="G26" s="10"/>
      <c r="H26" s="10"/>
      <c r="I26" s="10"/>
      <c r="J26" s="10"/>
      <c r="K26" s="10"/>
      <c r="L26" s="10"/>
      <c r="M26" s="10"/>
    </row>
    <row r="27" spans="1:13" ht="12.75" customHeight="1" hidden="1">
      <c r="A27" s="4" t="s">
        <v>49</v>
      </c>
      <c r="C27" s="4"/>
      <c r="F27" s="10"/>
      <c r="G27" s="10"/>
      <c r="H27" s="10"/>
      <c r="I27" s="10"/>
      <c r="J27" s="10"/>
      <c r="K27" s="10"/>
      <c r="L27" s="10"/>
      <c r="M27" s="10"/>
    </row>
    <row r="28" spans="1:92" ht="12.75" customHeight="1" hidden="1">
      <c r="A28" s="4"/>
      <c r="B28" t="s">
        <v>2</v>
      </c>
      <c r="C28" s="4"/>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row>
    <row r="29" spans="1:13" ht="12.75" customHeight="1" hidden="1">
      <c r="A29" s="4"/>
      <c r="C29" t="s">
        <v>100</v>
      </c>
      <c r="F29" s="10"/>
      <c r="G29" s="10"/>
      <c r="H29" s="10"/>
      <c r="I29" s="10"/>
      <c r="J29" s="10"/>
      <c r="K29" s="10"/>
      <c r="L29" s="10"/>
      <c r="M29" s="10"/>
    </row>
    <row r="30" spans="3:13" ht="12.75" customHeight="1" hidden="1">
      <c r="C30" t="s">
        <v>101</v>
      </c>
      <c r="F30" s="10"/>
      <c r="G30" s="10"/>
      <c r="H30" s="10"/>
      <c r="I30" s="10"/>
      <c r="J30" s="10"/>
      <c r="K30" s="10"/>
      <c r="L30" s="10"/>
      <c r="M30" s="10"/>
    </row>
    <row r="31" spans="1:13" ht="12.75" customHeight="1" hidden="1">
      <c r="A31" s="4"/>
      <c r="B31" t="s">
        <v>102</v>
      </c>
      <c r="C31" s="4"/>
      <c r="F31" s="10"/>
      <c r="G31" s="10"/>
      <c r="H31" s="10"/>
      <c r="I31" s="10"/>
      <c r="J31" s="10"/>
      <c r="K31" s="10"/>
      <c r="L31" s="10"/>
      <c r="M31" s="10"/>
    </row>
    <row r="32" spans="1:13" ht="12.75" customHeight="1" hidden="1">
      <c r="A32" s="4" t="s">
        <v>50</v>
      </c>
      <c r="C32" s="4"/>
      <c r="F32" s="10"/>
      <c r="G32" s="10"/>
      <c r="H32" s="10"/>
      <c r="I32" s="10"/>
      <c r="J32" s="10"/>
      <c r="K32" s="10"/>
      <c r="L32" s="10"/>
      <c r="M32" s="10"/>
    </row>
    <row r="33" spans="1:92" ht="12.75" customHeight="1" hidden="1">
      <c r="A33" s="4"/>
      <c r="B33" t="s">
        <v>2</v>
      </c>
      <c r="C33" s="4"/>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row>
    <row r="34" spans="1:13" ht="12.75" customHeight="1" hidden="1">
      <c r="A34" s="4"/>
      <c r="C34" t="s">
        <v>100</v>
      </c>
      <c r="F34" s="10"/>
      <c r="G34" s="10"/>
      <c r="H34" s="10"/>
      <c r="I34" s="10"/>
      <c r="J34" s="10"/>
      <c r="K34" s="10"/>
      <c r="L34" s="10"/>
      <c r="M34" s="10"/>
    </row>
    <row r="35" spans="3:13" ht="12.75" customHeight="1" hidden="1">
      <c r="C35" t="s">
        <v>101</v>
      </c>
      <c r="F35" s="10"/>
      <c r="G35" s="10"/>
      <c r="H35" s="10"/>
      <c r="I35" s="10"/>
      <c r="J35" s="10"/>
      <c r="K35" s="10"/>
      <c r="L35" s="10"/>
      <c r="M35" s="10"/>
    </row>
    <row r="36" spans="1:13" ht="12.75" customHeight="1" hidden="1">
      <c r="A36" s="4"/>
      <c r="B36" t="s">
        <v>102</v>
      </c>
      <c r="C36" s="4"/>
      <c r="F36" s="10"/>
      <c r="G36" s="10"/>
      <c r="H36" s="10"/>
      <c r="I36" s="10"/>
      <c r="J36" s="10"/>
      <c r="K36" s="10"/>
      <c r="L36" s="10"/>
      <c r="M36" s="10"/>
    </row>
    <row r="37" spans="1:83" ht="12.75" customHeight="1">
      <c r="A37" s="4" t="s">
        <v>132</v>
      </c>
      <c r="C37" s="4"/>
      <c r="E37" s="25">
        <f>'T1.2.a.'!F32</f>
        <v>5.502442945726216E-11</v>
      </c>
      <c r="F37" s="25">
        <f>'T1.2.a.'!G32</f>
        <v>5.502442945726216E-11</v>
      </c>
      <c r="G37" s="25">
        <f>'T1.2.a.'!H32</f>
        <v>0</v>
      </c>
      <c r="H37" s="25">
        <f>'T1.2.a.'!I32</f>
        <v>0</v>
      </c>
      <c r="I37" s="25">
        <f>'T1.2.a.'!J32</f>
        <v>0</v>
      </c>
      <c r="J37" s="25">
        <f>'T1.2.a.'!K32</f>
        <v>0</v>
      </c>
      <c r="K37" s="25">
        <f>'T1.2.a.'!L32</f>
        <v>0</v>
      </c>
      <c r="L37" s="25">
        <f>'T1.2.a.'!M32</f>
        <v>0</v>
      </c>
      <c r="M37" s="25">
        <f>'T1.2.a.'!N32</f>
        <v>0</v>
      </c>
      <c r="N37" s="25">
        <f>'T1.2.a.'!O32</f>
        <v>0</v>
      </c>
      <c r="O37" s="25">
        <f>'T1.2.a.'!P32</f>
        <v>0</v>
      </c>
      <c r="P37" s="25">
        <f>'T1.2.a.'!Q32</f>
        <v>0</v>
      </c>
      <c r="Q37" s="25">
        <f>'T1.2.a.'!R32</f>
        <v>0</v>
      </c>
      <c r="R37" s="25">
        <f>'T1.2.a.'!S32</f>
        <v>0</v>
      </c>
      <c r="S37" s="25">
        <f>'T1.2.a.'!T32</f>
        <v>0</v>
      </c>
      <c r="T37" s="25">
        <f>'T1.2.a.'!U32</f>
        <v>0</v>
      </c>
      <c r="U37" s="25">
        <f>'T1.2.a.'!V32</f>
        <v>0</v>
      </c>
      <c r="V37" s="25">
        <f>'T1.2.a.'!W32</f>
        <v>-51.4688111183137</v>
      </c>
      <c r="W37" s="25">
        <f>'T1.2.a.'!X32</f>
        <v>-45.84188723361762</v>
      </c>
      <c r="X37" s="25">
        <f>'T1.2.a.'!Y32</f>
        <v>-63.34507035579713</v>
      </c>
      <c r="Y37" s="25">
        <f>'T1.2.a.'!Z32</f>
        <v>-88.632044869993</v>
      </c>
      <c r="Z37" s="25">
        <f>'T1.2.a.'!AA32</f>
        <v>-89.61627849173982</v>
      </c>
      <c r="AA37" s="25">
        <f>'T1.2.a.'!AB32</f>
        <v>-84.14752872739388</v>
      </c>
      <c r="AB37" s="25">
        <f>'T1.2.a.'!AC32</f>
        <v>-88.13191565159887</v>
      </c>
      <c r="AC37" s="25">
        <f>'T1.2.a.'!AD32</f>
        <v>-96.2307824708146</v>
      </c>
      <c r="AD37" s="25">
        <f>'T1.2.a.'!AE32</f>
        <v>-103.97396540810603</v>
      </c>
      <c r="AE37" s="25">
        <f>'T1.2.a.'!AF32</f>
        <v>-91.01166808126115</v>
      </c>
      <c r="AF37" s="25">
        <f>'T1.2.a.'!AG32</f>
        <v>-71.07313336680915</v>
      </c>
      <c r="AG37" s="25">
        <f>'T1.2.a.'!AH32</f>
        <v>-20.07075907828657</v>
      </c>
      <c r="AH37" s="25">
        <f>'T1.2.a.'!AI32</f>
        <v>32.06176196109911</v>
      </c>
      <c r="AI37" s="25">
        <f>'T1.2.a.'!AJ32</f>
        <v>119.28538992483797</v>
      </c>
      <c r="AJ37" s="25">
        <f>'T1.2.a.'!AK32</f>
        <v>19.19751803131672</v>
      </c>
      <c r="AK37" s="25">
        <f>'T1.2.a.'!AL32</f>
        <v>-98.37267107788445</v>
      </c>
      <c r="AL37" s="25">
        <f>'T1.2.a.'!AM32</f>
        <v>-69.62239062598877</v>
      </c>
      <c r="AM37" s="25">
        <f>'T1.2.a.'!AN32</f>
        <v>211.90312696580017</v>
      </c>
      <c r="AN37" s="25">
        <f>'T1.2.a.'!AO32</f>
        <v>167.89772443626367</v>
      </c>
      <c r="AO37" s="25">
        <f>'T1.2.a.'!AP32</f>
        <v>46.02919654551333</v>
      </c>
      <c r="AP37" s="25">
        <f>'T1.2.a.'!AQ32</f>
        <v>-41.2518196973386</v>
      </c>
      <c r="AQ37" s="25">
        <f>'T1.2.a.'!AR32</f>
        <v>-22.099357806465964</v>
      </c>
      <c r="AR37" s="25">
        <f>'T1.2.a.'!AS32</f>
        <v>0.05740385677900406</v>
      </c>
      <c r="AS37" s="25">
        <f>'T1.2.a.'!AT32</f>
        <v>73.67737768999461</v>
      </c>
      <c r="AT37" s="25">
        <f>'T1.2.a.'!AU32</f>
        <v>267.7379973669781</v>
      </c>
      <c r="AU37" s="25">
        <f>'T1.2.a.'!AV32</f>
        <v>133.7483040610361</v>
      </c>
      <c r="AV37" s="25">
        <f>'T1.2.a.'!AW32</f>
        <v>191.9829591417315</v>
      </c>
      <c r="AW37" s="25">
        <f>'T1.2.a.'!AX32</f>
        <v>26.90752953159584</v>
      </c>
      <c r="AX37" s="25">
        <f>'T1.2.a.'!AY32</f>
        <v>-8.189429145417549</v>
      </c>
      <c r="AY37" s="25">
        <f>'T1.2.a.'!AZ32</f>
        <v>-63.36495513042453</v>
      </c>
      <c r="AZ37" s="25">
        <f>'T1.2.a.'!BA32</f>
        <v>-3.780538380509924</v>
      </c>
      <c r="BA37" s="25">
        <f>'T1.2.a.'!BB32</f>
        <v>91.64868536805079</v>
      </c>
      <c r="BB37" s="25">
        <f>'T1.2.a.'!BC32</f>
        <v>143.36149261277654</v>
      </c>
      <c r="BC37" s="25">
        <f>'T1.2.a.'!BD32</f>
        <v>142.75755115244715</v>
      </c>
      <c r="BD37" s="25">
        <f>'T1.2.a.'!BE32</f>
        <v>63.104058245995006</v>
      </c>
      <c r="BE37" s="25">
        <f>'T1.2.a.'!BF32</f>
        <v>-24.03623313483905</v>
      </c>
      <c r="BF37" s="25">
        <f>'T1.2.a.'!BG32</f>
        <v>-86.36223993754555</v>
      </c>
      <c r="BG37" s="25">
        <f>'T1.2.a.'!BH32</f>
        <v>-88.416262617445</v>
      </c>
      <c r="BH37" s="25">
        <f>'T1.2.a.'!BI32</f>
        <v>-50.03206021470503</v>
      </c>
      <c r="BI37" s="25">
        <f>'T1.2.a.'!BJ32</f>
        <v>0.8900650816473714</v>
      </c>
      <c r="BJ37" s="25">
        <f>'T1.2.a.'!BK32</f>
        <v>78.13146925275984</v>
      </c>
      <c r="BK37" s="25">
        <f>'T1.2.a.'!BL32</f>
        <v>94.09074451017243</v>
      </c>
      <c r="BL37" s="25">
        <f>'T1.2.a.'!BM32</f>
        <v>76.54428686694995</v>
      </c>
      <c r="BM37" s="25">
        <f>'T1.2.a.'!BN32</f>
        <v>63.97931203063607</v>
      </c>
      <c r="BN37" s="25">
        <f>'T1.2.a.'!BO32</f>
        <v>54.649533799058474</v>
      </c>
      <c r="BO37" s="25">
        <f>'T1.2.a.'!BP32</f>
        <v>14.354326264727419</v>
      </c>
      <c r="BP37" s="25">
        <f>'T1.2.a.'!BQ32</f>
        <v>2.9074753604500927</v>
      </c>
      <c r="BQ37" s="25">
        <f>'T1.2.a.'!BR32</f>
        <v>12.537067876997924</v>
      </c>
      <c r="BR37" s="25">
        <f>'T1.2.a.'!BS32</f>
        <v>10.751339723986604</v>
      </c>
      <c r="BS37" s="25">
        <f>'T1.2.a.'!BT32</f>
        <v>-7.435989868007667</v>
      </c>
      <c r="BT37" s="25">
        <f>'T1.2.a.'!BU32</f>
        <v>1.1208837632052493</v>
      </c>
      <c r="BU37" s="25">
        <f>'T1.2.a.'!BV32</f>
        <v>13.314533269121956</v>
      </c>
      <c r="BV37" s="25">
        <f>'T1.2.a.'!BW32</f>
        <v>-1.938209281833407</v>
      </c>
      <c r="BW37" s="25">
        <f>'T1.2.a.'!BX32</f>
        <v>8.930625884247586</v>
      </c>
      <c r="BX37" s="25">
        <f>'T1.2.a.'!BY32</f>
        <v>-0.6352688195795793</v>
      </c>
      <c r="BY37" s="25">
        <f>'T1.2.a.'!BZ32</f>
        <v>-43.032324146221356</v>
      </c>
      <c r="BZ37" s="25">
        <f>'T1.2.a.'!CA32</f>
        <v>-67.20757291930775</v>
      </c>
      <c r="CA37" s="25">
        <f>'T1.2.a.'!CB32</f>
        <v>-48.99695963214168</v>
      </c>
      <c r="CB37" s="25">
        <f>'T1.2.a.'!CC32</f>
        <v>-52.9144924858628</v>
      </c>
      <c r="CC37" s="25">
        <f>'T1.2.a.'!CD32</f>
        <v>-56.828305547912066</v>
      </c>
      <c r="CD37" s="25">
        <f>'T1.2.a.'!CE32</f>
        <v>-435.4988152529594</v>
      </c>
      <c r="CE37">
        <v>0</v>
      </c>
    </row>
    <row r="38" spans="1:84" ht="6.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12"/>
    </row>
    <row r="39" spans="2:4" s="12" customFormat="1" ht="13.5" thickBot="1">
      <c r="B39"/>
      <c r="C39" s="4"/>
      <c r="D39"/>
    </row>
    <row r="40" spans="1:11" ht="38.25" customHeight="1" thickBot="1">
      <c r="A40" s="51" t="s">
        <v>155</v>
      </c>
      <c r="B40" s="52"/>
      <c r="C40" s="52"/>
      <c r="D40" s="52"/>
      <c r="E40" s="52"/>
      <c r="F40" s="52"/>
      <c r="G40" s="52"/>
      <c r="H40" s="52"/>
      <c r="I40" s="52"/>
      <c r="J40" s="52"/>
      <c r="K40" s="53"/>
    </row>
    <row r="41" ht="12.75">
      <c r="C41" s="4"/>
    </row>
    <row r="43" spans="2:4" ht="12.75">
      <c r="B43" s="12"/>
      <c r="C43" s="12"/>
      <c r="D43" s="12"/>
    </row>
  </sheetData>
  <mergeCells count="4">
    <mergeCell ref="CE3:CE4"/>
    <mergeCell ref="E3:E4"/>
    <mergeCell ref="A40:K40"/>
    <mergeCell ref="F3:CD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E84"/>
  <sheetViews>
    <sheetView workbookViewId="0" topLeftCell="A1">
      <selection activeCell="E85" sqref="E85"/>
    </sheetView>
  </sheetViews>
  <sheetFormatPr defaultColWidth="9.140625" defaultRowHeight="12.75"/>
  <cols>
    <col min="1" max="1" width="2.57421875" style="0" customWidth="1"/>
    <col min="2" max="2" width="3.28125" style="0" customWidth="1"/>
    <col min="3" max="3" width="3.00390625" style="0" customWidth="1"/>
    <col min="4" max="4" width="14.8515625" style="0" customWidth="1"/>
    <col min="5" max="5" width="12.140625" style="0" customWidth="1"/>
    <col min="6" max="6" width="11.00390625" style="0" customWidth="1"/>
    <col min="7" max="13" width="8.140625" style="0" customWidth="1"/>
    <col min="14" max="22" width="9.28125" style="0" bestFit="1" customWidth="1"/>
    <col min="23" max="71" width="9.57421875" style="0" bestFit="1" customWidth="1"/>
    <col min="72" max="82" width="9.28125" style="0" bestFit="1" customWidth="1"/>
  </cols>
  <sheetData>
    <row r="1" spans="1:13" ht="12.75">
      <c r="A1" s="14" t="s">
        <v>190</v>
      </c>
      <c r="B1" s="12"/>
      <c r="C1" s="12"/>
      <c r="D1" s="12"/>
      <c r="E1" s="12"/>
      <c r="F1" s="12"/>
      <c r="G1" s="12"/>
      <c r="H1" s="12"/>
      <c r="I1" s="12"/>
      <c r="J1" s="12"/>
      <c r="K1" s="12"/>
      <c r="L1" s="12"/>
      <c r="M1" s="12"/>
    </row>
    <row r="2" ht="6" customHeight="1"/>
    <row r="3" spans="1:83" ht="12.75">
      <c r="A3" s="6"/>
      <c r="B3" s="7"/>
      <c r="C3" s="7"/>
      <c r="D3" s="7"/>
      <c r="E3" s="46" t="s">
        <v>0</v>
      </c>
      <c r="F3" s="60" t="s">
        <v>5</v>
      </c>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46" t="s">
        <v>4</v>
      </c>
    </row>
    <row r="4" spans="1:83" ht="12.75">
      <c r="A4" s="8"/>
      <c r="B4" s="3"/>
      <c r="C4" s="3"/>
      <c r="D4" s="3"/>
      <c r="E4" s="47"/>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47"/>
    </row>
    <row r="5" spans="1:82" ht="5.25" customHeight="1">
      <c r="A5" s="12"/>
      <c r="B5" s="12"/>
      <c r="C5" s="12"/>
      <c r="D5" s="12"/>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row>
    <row r="6" ht="12.75">
      <c r="A6" s="2" t="s">
        <v>16</v>
      </c>
    </row>
    <row r="7" ht="12.75" hidden="1">
      <c r="B7" s="4" t="s">
        <v>22</v>
      </c>
    </row>
    <row r="8" ht="12.75" hidden="1">
      <c r="C8" t="s">
        <v>12</v>
      </c>
    </row>
    <row r="9" ht="12.75" hidden="1">
      <c r="C9" t="s">
        <v>13</v>
      </c>
    </row>
    <row r="10" ht="12.75" hidden="1">
      <c r="C10" t="s">
        <v>26</v>
      </c>
    </row>
    <row r="11" ht="12.75" hidden="1">
      <c r="C11" t="s">
        <v>14</v>
      </c>
    </row>
    <row r="12" ht="12.75" hidden="1">
      <c r="B12" t="s">
        <v>4</v>
      </c>
    </row>
    <row r="13" ht="12.75" hidden="1">
      <c r="A13" s="2" t="s">
        <v>11</v>
      </c>
    </row>
    <row r="14" ht="12.75" hidden="1">
      <c r="B14" t="s">
        <v>23</v>
      </c>
    </row>
    <row r="15" ht="12.75" hidden="1">
      <c r="C15" t="s">
        <v>18</v>
      </c>
    </row>
    <row r="16" ht="12.75" hidden="1">
      <c r="C16" t="s">
        <v>19</v>
      </c>
    </row>
    <row r="17" ht="12.75" hidden="1">
      <c r="C17" t="s">
        <v>20</v>
      </c>
    </row>
    <row r="18" ht="12.75" hidden="1">
      <c r="D18" t="s">
        <v>22</v>
      </c>
    </row>
    <row r="19" ht="12.75" hidden="1">
      <c r="D19" t="s">
        <v>4</v>
      </c>
    </row>
    <row r="20" ht="12.75" hidden="1">
      <c r="C20" t="s">
        <v>21</v>
      </c>
    </row>
    <row r="21" ht="12.75" hidden="1">
      <c r="B21" t="s">
        <v>13</v>
      </c>
    </row>
    <row r="22" ht="12.75" hidden="1">
      <c r="B22" t="s">
        <v>26</v>
      </c>
    </row>
    <row r="23" ht="12.75" hidden="1">
      <c r="B23" t="s">
        <v>28</v>
      </c>
    </row>
    <row r="24" ht="12.75" hidden="1">
      <c r="B24" t="s">
        <v>24</v>
      </c>
    </row>
    <row r="25" ht="12.75" hidden="1">
      <c r="C25" t="s">
        <v>9</v>
      </c>
    </row>
    <row r="26" ht="12.75" hidden="1">
      <c r="C26" t="s">
        <v>8</v>
      </c>
    </row>
    <row r="27" ht="12.75" hidden="1">
      <c r="D27" t="s">
        <v>6</v>
      </c>
    </row>
    <row r="28" ht="12.75" hidden="1">
      <c r="D28" t="s">
        <v>7</v>
      </c>
    </row>
    <row r="29" ht="12.75" hidden="1">
      <c r="D29" t="s">
        <v>17</v>
      </c>
    </row>
    <row r="30" ht="12.75" hidden="1">
      <c r="D30" t="s">
        <v>3</v>
      </c>
    </row>
    <row r="31" ht="12.75">
      <c r="A31" s="2" t="s">
        <v>15</v>
      </c>
    </row>
    <row r="32" ht="12.75" hidden="1">
      <c r="B32" t="s">
        <v>12</v>
      </c>
    </row>
    <row r="33" ht="12.75" hidden="1">
      <c r="C33" t="s">
        <v>6</v>
      </c>
    </row>
    <row r="34" ht="12.75" hidden="1">
      <c r="C34" t="s">
        <v>7</v>
      </c>
    </row>
    <row r="35" ht="12.75" hidden="1">
      <c r="C35" t="s">
        <v>3</v>
      </c>
    </row>
    <row r="36" ht="12.75">
      <c r="B36" t="s">
        <v>13</v>
      </c>
    </row>
    <row r="37" spans="3:83" ht="12.75">
      <c r="C37" t="s">
        <v>94</v>
      </c>
      <c r="E37" s="25">
        <f>F37+CE37</f>
        <v>-7.275957614183426E-12</v>
      </c>
      <c r="F37" s="25">
        <f>SUM(G37:CD37)</f>
        <v>-7.275957614183426E-12</v>
      </c>
      <c r="G37" s="25">
        <f>G38+G39</f>
        <v>0</v>
      </c>
      <c r="H37" s="25">
        <f aca="true" t="shared" si="0" ref="H37:BS37">H38+H39</f>
        <v>0</v>
      </c>
      <c r="I37" s="25">
        <f t="shared" si="0"/>
        <v>0</v>
      </c>
      <c r="J37" s="25">
        <f t="shared" si="0"/>
        <v>0</v>
      </c>
      <c r="K37" s="25">
        <f t="shared" si="0"/>
        <v>0</v>
      </c>
      <c r="L37" s="25">
        <f t="shared" si="0"/>
        <v>0</v>
      </c>
      <c r="M37" s="25">
        <f t="shared" si="0"/>
        <v>0</v>
      </c>
      <c r="N37" s="25">
        <f t="shared" si="0"/>
        <v>0</v>
      </c>
      <c r="O37" s="25">
        <f t="shared" si="0"/>
        <v>0</v>
      </c>
      <c r="P37" s="25">
        <f t="shared" si="0"/>
        <v>0</v>
      </c>
      <c r="Q37" s="25">
        <f t="shared" si="0"/>
        <v>0</v>
      </c>
      <c r="R37" s="25">
        <f t="shared" si="0"/>
        <v>0</v>
      </c>
      <c r="S37" s="25">
        <f t="shared" si="0"/>
        <v>0</v>
      </c>
      <c r="T37" s="25">
        <f t="shared" si="0"/>
        <v>0</v>
      </c>
      <c r="U37" s="25">
        <f t="shared" si="0"/>
        <v>0</v>
      </c>
      <c r="V37" s="25">
        <f t="shared" si="0"/>
        <v>-106.8980434286288</v>
      </c>
      <c r="W37" s="25">
        <f t="shared" si="0"/>
        <v>-205.13102006294355</v>
      </c>
      <c r="X37" s="25">
        <f t="shared" si="0"/>
        <v>-342.5334924570087</v>
      </c>
      <c r="Y37" s="25">
        <f t="shared" si="0"/>
        <v>-535.4600600627882</v>
      </c>
      <c r="Z37" s="25">
        <f t="shared" si="0"/>
        <v>-733.6966168814563</v>
      </c>
      <c r="AA37" s="25">
        <f t="shared" si="0"/>
        <v>-922.8954704029346</v>
      </c>
      <c r="AB37" s="25">
        <f t="shared" si="0"/>
        <v>-1122.266503371758</v>
      </c>
      <c r="AC37" s="25">
        <f t="shared" si="0"/>
        <v>-1342.051084538162</v>
      </c>
      <c r="AD37" s="25">
        <f t="shared" si="0"/>
        <v>-1579.4026463933055</v>
      </c>
      <c r="AE37" s="25">
        <f t="shared" si="0"/>
        <v>-1791.3310460397759</v>
      </c>
      <c r="AF37" s="25">
        <f t="shared" si="0"/>
        <v>-1963.9270248802147</v>
      </c>
      <c r="AG37" s="25">
        <f t="shared" si="0"/>
        <v>-2033.8171334753433</v>
      </c>
      <c r="AH37" s="25">
        <f t="shared" si="0"/>
        <v>-1994.4949813770404</v>
      </c>
      <c r="AI37" s="25">
        <f t="shared" si="0"/>
        <v>-1771.87032907568</v>
      </c>
      <c r="AJ37" s="25">
        <f t="shared" si="0"/>
        <v>-1751.6785988014722</v>
      </c>
      <c r="AK37" s="25">
        <f t="shared" si="0"/>
        <v>-1968.513939096008</v>
      </c>
      <c r="AL37" s="25">
        <f t="shared" si="0"/>
        <v>-2129.46080220534</v>
      </c>
      <c r="AM37" s="25">
        <f t="shared" si="0"/>
        <v>-1711.23255537978</v>
      </c>
      <c r="AN37" s="25">
        <f t="shared" si="0"/>
        <v>-1377.1988175195825</v>
      </c>
      <c r="AO37" s="25">
        <f t="shared" si="0"/>
        <v>-1289.0099987280469</v>
      </c>
      <c r="AP37" s="25">
        <f t="shared" si="0"/>
        <v>-1377.5445986394366</v>
      </c>
      <c r="AQ37" s="25">
        <f t="shared" si="0"/>
        <v>-1425.987651278515</v>
      </c>
      <c r="AR37" s="25">
        <f t="shared" si="0"/>
        <v>-1425.7103265078622</v>
      </c>
      <c r="AS37" s="25">
        <f t="shared" si="0"/>
        <v>-1271.4062271884463</v>
      </c>
      <c r="AT37" s="25">
        <f t="shared" si="0"/>
        <v>-717.2657660877321</v>
      </c>
      <c r="AU37" s="25">
        <f t="shared" si="0"/>
        <v>-430.1876303895542</v>
      </c>
      <c r="AV37" s="25">
        <f t="shared" si="0"/>
        <v>-23.845535904843928</v>
      </c>
      <c r="AW37" s="25">
        <f t="shared" si="0"/>
        <v>49.7470706505992</v>
      </c>
      <c r="AX37" s="25">
        <f t="shared" si="0"/>
        <v>51.77402475957206</v>
      </c>
      <c r="AY37" s="25">
        <f t="shared" si="0"/>
        <v>-57.319185663854114</v>
      </c>
      <c r="AZ37" s="25">
        <f t="shared" si="0"/>
        <v>-46.96160950607009</v>
      </c>
      <c r="BA37" s="25">
        <f t="shared" si="0"/>
        <v>150.71831863536954</v>
      </c>
      <c r="BB37" s="25">
        <f t="shared" si="0"/>
        <v>443.3471064947389</v>
      </c>
      <c r="BC37" s="25">
        <f t="shared" si="0"/>
        <v>731.875851308976</v>
      </c>
      <c r="BD37" s="25">
        <f t="shared" si="0"/>
        <v>867.5720589168568</v>
      </c>
      <c r="BE37" s="25">
        <f t="shared" si="0"/>
        <v>833.2537060970631</v>
      </c>
      <c r="BF37" s="25">
        <f t="shared" si="0"/>
        <v>672.680377503189</v>
      </c>
      <c r="BG37" s="25">
        <f t="shared" si="0"/>
        <v>507.21024090809624</v>
      </c>
      <c r="BH37" s="25">
        <f t="shared" si="0"/>
        <v>419.6606038824839</v>
      </c>
      <c r="BI37" s="25">
        <f t="shared" si="0"/>
        <v>437.86816087465513</v>
      </c>
      <c r="BJ37" s="25">
        <f t="shared" si="0"/>
        <v>616.4346131945013</v>
      </c>
      <c r="BK37" s="25">
        <f t="shared" si="0"/>
        <v>830.6498200736678</v>
      </c>
      <c r="BL37" s="25">
        <f t="shared" si="0"/>
        <v>1016.5133710139685</v>
      </c>
      <c r="BM37" s="25">
        <f t="shared" si="0"/>
        <v>1174.5385083786282</v>
      </c>
      <c r="BN37" s="25">
        <f t="shared" si="0"/>
        <v>1299.7484906214195</v>
      </c>
      <c r="BO37" s="25">
        <f t="shared" si="0"/>
        <v>1335.195490125981</v>
      </c>
      <c r="BP37" s="25">
        <f t="shared" si="0"/>
        <v>1320.574576344858</v>
      </c>
      <c r="BQ37" s="25">
        <f t="shared" si="0"/>
        <v>1363.9109501609425</v>
      </c>
      <c r="BR37" s="25">
        <f t="shared" si="0"/>
        <v>1398.1008756099288</v>
      </c>
      <c r="BS37" s="25">
        <f t="shared" si="0"/>
        <v>1380.4479343415023</v>
      </c>
      <c r="BT37" s="25">
        <f aca="true" t="shared" si="1" ref="BT37:CD37">BT38+BT39</f>
        <v>1376.1850860351074</v>
      </c>
      <c r="BU37" s="25">
        <f t="shared" si="1"/>
        <v>1417.1653771608794</v>
      </c>
      <c r="BV37" s="25">
        <f t="shared" si="1"/>
        <v>1383.4273892041638</v>
      </c>
      <c r="BW37" s="25">
        <f t="shared" si="1"/>
        <v>1364.9339324671018</v>
      </c>
      <c r="BX37" s="25">
        <f t="shared" si="1"/>
        <v>1326.2581385075769</v>
      </c>
      <c r="BY37" s="25">
        <f t="shared" si="1"/>
        <v>1209.7405848350675</v>
      </c>
      <c r="BZ37" s="25">
        <f t="shared" si="1"/>
        <v>1077.5715987370133</v>
      </c>
      <c r="CA37" s="25">
        <f t="shared" si="1"/>
        <v>991.1139695587973</v>
      </c>
      <c r="CB37" s="25">
        <f t="shared" si="1"/>
        <v>905.9035649392436</v>
      </c>
      <c r="CC37" s="25">
        <f t="shared" si="1"/>
        <v>832.4604116182425</v>
      </c>
      <c r="CD37" s="25">
        <f t="shared" si="1"/>
        <v>4662.516492383382</v>
      </c>
      <c r="CE37" s="25">
        <f>CE38+CE39</f>
        <v>0</v>
      </c>
    </row>
    <row r="38" spans="4:83" ht="12.75">
      <c r="D38" t="s">
        <v>189</v>
      </c>
      <c r="E38" s="25">
        <f>F38+CE38</f>
        <v>-175937.99999999994</v>
      </c>
      <c r="F38" s="25">
        <f>SUM(G38:CD38)</f>
        <v>-175937.99999999994</v>
      </c>
      <c r="G38" s="25">
        <f>'Age data'!E24</f>
        <v>0</v>
      </c>
      <c r="H38" s="25">
        <f>'Age data'!F24</f>
        <v>0</v>
      </c>
      <c r="I38" s="25">
        <f>'Age data'!G24</f>
        <v>0</v>
      </c>
      <c r="J38" s="25">
        <f>'Age data'!H24</f>
        <v>0</v>
      </c>
      <c r="K38" s="25">
        <f>'Age data'!I24</f>
        <v>0</v>
      </c>
      <c r="L38" s="25">
        <f>'Age data'!J24</f>
        <v>0</v>
      </c>
      <c r="M38" s="25">
        <f>'Age data'!K24</f>
        <v>0</v>
      </c>
      <c r="N38" s="25">
        <f>'Age data'!L24</f>
        <v>0</v>
      </c>
      <c r="O38" s="25">
        <f>'Age data'!M24</f>
        <v>0</v>
      </c>
      <c r="P38" s="25">
        <f>'Age data'!N24</f>
        <v>0</v>
      </c>
      <c r="Q38" s="25">
        <f>'Age data'!O24</f>
        <v>0</v>
      </c>
      <c r="R38" s="25">
        <f>'Age data'!P24</f>
        <v>0</v>
      </c>
      <c r="S38" s="25">
        <f>'Age data'!Q24</f>
        <v>0</v>
      </c>
      <c r="T38" s="25">
        <f>'Age data'!R24</f>
        <v>0</v>
      </c>
      <c r="U38" s="25">
        <f>'Age data'!S24</f>
        <v>0</v>
      </c>
      <c r="V38" s="25">
        <f>'Age data'!T24</f>
        <v>-107.05021471911527</v>
      </c>
      <c r="W38" s="25">
        <f>'Age data'!U24</f>
        <v>-206.06614450238584</v>
      </c>
      <c r="X38" s="25">
        <f>'Age data'!V24</f>
        <v>-343.84491548510516</v>
      </c>
      <c r="Y38" s="25">
        <f>'Age data'!W24</f>
        <v>-540.8331473755976</v>
      </c>
      <c r="Z38" s="25">
        <f>'Age data'!X24</f>
        <v>-767.4507852017721</v>
      </c>
      <c r="AA38" s="25">
        <f>'Age data'!Y24</f>
        <v>-1024.8060369161105</v>
      </c>
      <c r="AB38" s="25">
        <f>'Age data'!Z24</f>
        <v>-1296.8772497623559</v>
      </c>
      <c r="AC38" s="25">
        <f>'Age data'!AA24</f>
        <v>-1590.7628232492827</v>
      </c>
      <c r="AD38" s="25">
        <f>'Age data'!AB24</f>
        <v>-1833.5118586103818</v>
      </c>
      <c r="AE38" s="25">
        <f>'Age data'!AC24</f>
        <v>-2032.5510655202404</v>
      </c>
      <c r="AF38" s="25">
        <f>'Age data'!AD24</f>
        <v>-2231.5239585212666</v>
      </c>
      <c r="AG38" s="25">
        <f>'Age data'!AE24</f>
        <v>-2519.918409008151</v>
      </c>
      <c r="AH38" s="25">
        <f>'Age data'!AF24</f>
        <v>-2906.202388538795</v>
      </c>
      <c r="AI38" s="25">
        <f>'Age data'!AG24</f>
        <v>-3370.8327169530276</v>
      </c>
      <c r="AJ38" s="25">
        <f>'Age data'!AH24</f>
        <v>-3488.990369354296</v>
      </c>
      <c r="AK38" s="25">
        <f>'Age data'!AI24</f>
        <v>-3456.403229126785</v>
      </c>
      <c r="AL38" s="25">
        <f>'Age data'!AJ24</f>
        <v>-3463.803323842867</v>
      </c>
      <c r="AM38" s="25">
        <f>'Age data'!AK24</f>
        <v>-3850.7297046330445</v>
      </c>
      <c r="AN38" s="25">
        <f>'Age data'!AL24</f>
        <v>-4175.8863204170375</v>
      </c>
      <c r="AO38" s="25">
        <f>'Age data'!AM24</f>
        <v>-4453.108897478023</v>
      </c>
      <c r="AP38" s="25">
        <f>'Age data'!AN24</f>
        <v>-4565.9027936278935</v>
      </c>
      <c r="AQ38" s="25">
        <f>'Age data'!AO24</f>
        <v>-4687.137204240747</v>
      </c>
      <c r="AR38" s="25">
        <f>'Age data'!AP24</f>
        <v>-4858.618720057729</v>
      </c>
      <c r="AS38" s="25">
        <f>'Age data'!AQ24</f>
        <v>-5009.688343967918</v>
      </c>
      <c r="AT38" s="25">
        <f>'Age data'!AR24</f>
        <v>-5152.863671257276</v>
      </c>
      <c r="AU38" s="25">
        <f>'Age data'!AS24</f>
        <v>-5210.250682893048</v>
      </c>
      <c r="AV38" s="25">
        <f>'Age data'!AT24</f>
        <v>-5391.318664895233</v>
      </c>
      <c r="AW38" s="25">
        <f>'Age data'!AU24</f>
        <v>-5403.978177350639</v>
      </c>
      <c r="AX38" s="25">
        <f>'Age data'!AV24</f>
        <v>-5259.673095815119</v>
      </c>
      <c r="AY38" s="25">
        <f>'Age data'!AW24</f>
        <v>-4875.817848176258</v>
      </c>
      <c r="AZ38" s="25">
        <f>'Age data'!AX24</f>
        <v>-4590.6176782321445</v>
      </c>
      <c r="BA38" s="25">
        <f>'Age data'!AY24</f>
        <v>-4549.790391123488</v>
      </c>
      <c r="BB38" s="25">
        <f>'Age data'!AZ24</f>
        <v>-4581.328944794811</v>
      </c>
      <c r="BC38" s="25">
        <f>'Age data'!BA24</f>
        <v>-4507.558980025469</v>
      </c>
      <c r="BD38" s="25">
        <f>'Age data'!BB24</f>
        <v>-4292.2327279482915</v>
      </c>
      <c r="BE38" s="25">
        <f>'Age data'!BC24</f>
        <v>-4018.5552760625674</v>
      </c>
      <c r="BF38" s="25">
        <f>'Age data'!BD24</f>
        <v>-3664.4397078300813</v>
      </c>
      <c r="BG38" s="25">
        <f>'Age data'!BE24</f>
        <v>-3348.4470112960403</v>
      </c>
      <c r="BH38" s="25">
        <f>'Age data'!BF24</f>
        <v>-3171.0837351794926</v>
      </c>
      <c r="BI38" s="25">
        <f>'Age data'!BG24</f>
        <v>-3098.9104003845787</v>
      </c>
      <c r="BJ38" s="25">
        <f>'Age data'!BH24</f>
        <v>-3112.880620112736</v>
      </c>
      <c r="BK38" s="25">
        <f>'Age data'!BI24</f>
        <v>-3154.776418392328</v>
      </c>
      <c r="BL38" s="25">
        <f>'Age data'!BJ24</f>
        <v>-3125.8424463531924</v>
      </c>
      <c r="BM38" s="25">
        <f>'Age data'!BK24</f>
        <v>-3006.4482287823716</v>
      </c>
      <c r="BN38" s="25">
        <f>'Age data'!BL24</f>
        <v>-2796.4354243412527</v>
      </c>
      <c r="BO38" s="25">
        <f>'Age data'!BM24</f>
        <v>-2513.7791721929952</v>
      </c>
      <c r="BP38" s="25">
        <f>'Age data'!BN24</f>
        <v>-2201.6664254508273</v>
      </c>
      <c r="BQ38" s="25">
        <f>'Age data'!BO24</f>
        <v>-2007.4457137471124</v>
      </c>
      <c r="BR38" s="25">
        <f>'Age data'!BP24</f>
        <v>-1872.0459782072173</v>
      </c>
      <c r="BS38" s="25">
        <f>'Age data'!BQ24</f>
        <v>-1739.9101031144355</v>
      </c>
      <c r="BT38" s="25">
        <f>'Age data'!BR24</f>
        <v>-1625.99507497188</v>
      </c>
      <c r="BU38" s="25">
        <f>'Age data'!BS24</f>
        <v>-1563.8921301405803</v>
      </c>
      <c r="BV38" s="25">
        <f>'Age data'!BT24</f>
        <v>-1494.1163228990763</v>
      </c>
      <c r="BW38" s="25">
        <f>'Age data'!BU24</f>
        <v>-1416.8980647901335</v>
      </c>
      <c r="BX38" s="25">
        <f>'Age data'!BV24</f>
        <v>-1328.9037767869008</v>
      </c>
      <c r="BY38" s="25">
        <f>'Age data'!BW24</f>
        <v>-1194.5754568442715</v>
      </c>
      <c r="BZ38" s="25">
        <f>'Age data'!BX24</f>
        <v>-1042.4375213860606</v>
      </c>
      <c r="CA38" s="25">
        <f>'Age data'!BY24</f>
        <v>-938.8400399620917</v>
      </c>
      <c r="CB38" s="25">
        <f>'Age data'!BZ24</f>
        <v>-846.6643281912586</v>
      </c>
      <c r="CC38" s="25">
        <f>'Age data'!CA24</f>
        <v>-767.9605860621089</v>
      </c>
      <c r="CD38" s="25">
        <f>'Age data'!CB24</f>
        <v>-4287.118552896693</v>
      </c>
      <c r="CE38" s="25">
        <f>'Age data'!CC24</f>
        <v>0</v>
      </c>
    </row>
    <row r="39" spans="4:83" ht="12.75">
      <c r="D39" t="s">
        <v>13</v>
      </c>
      <c r="E39" s="25">
        <f>F39+CE39</f>
        <v>175937.99999999988</v>
      </c>
      <c r="F39" s="25">
        <f>SUM(G39:CD39)</f>
        <v>175937.99999999988</v>
      </c>
      <c r="G39" s="25">
        <f>'Age data'!E26</f>
        <v>0</v>
      </c>
      <c r="H39" s="25">
        <f>'Age data'!F26</f>
        <v>0</v>
      </c>
      <c r="I39" s="25">
        <f>'Age data'!G26</f>
        <v>0</v>
      </c>
      <c r="J39" s="25">
        <f>'Age data'!H26</f>
        <v>0</v>
      </c>
      <c r="K39" s="25">
        <f>'Age data'!I26</f>
        <v>0</v>
      </c>
      <c r="L39" s="25">
        <f>'Age data'!J26</f>
        <v>0</v>
      </c>
      <c r="M39" s="25">
        <f>'Age data'!K26</f>
        <v>0</v>
      </c>
      <c r="N39" s="25">
        <f>'Age data'!L26</f>
        <v>0</v>
      </c>
      <c r="O39" s="25">
        <f>'Age data'!M26</f>
        <v>0</v>
      </c>
      <c r="P39" s="25">
        <f>'Age data'!N26</f>
        <v>0</v>
      </c>
      <c r="Q39" s="25">
        <f>'Age data'!O26</f>
        <v>0</v>
      </c>
      <c r="R39" s="25">
        <f>'Age data'!P26</f>
        <v>0</v>
      </c>
      <c r="S39" s="25">
        <f>'Age data'!Q26</f>
        <v>0</v>
      </c>
      <c r="T39" s="25">
        <f>'Age data'!R26</f>
        <v>0</v>
      </c>
      <c r="U39" s="25">
        <f>'Age data'!S26</f>
        <v>0</v>
      </c>
      <c r="V39" s="25">
        <f>'Age data'!T26</f>
        <v>0.1521712904864788</v>
      </c>
      <c r="W39" s="25">
        <f>'Age data'!U26</f>
        <v>0.9351244394422892</v>
      </c>
      <c r="X39" s="25">
        <f>'Age data'!V26</f>
        <v>1.3114230280964432</v>
      </c>
      <c r="Y39" s="25">
        <f>'Age data'!W26</f>
        <v>5.373087312809441</v>
      </c>
      <c r="Z39" s="25">
        <f>'Age data'!X26</f>
        <v>33.75416832031584</v>
      </c>
      <c r="AA39" s="25">
        <f>'Age data'!Y26</f>
        <v>101.91056651317597</v>
      </c>
      <c r="AB39" s="25">
        <f>'Age data'!Z26</f>
        <v>174.6107463905979</v>
      </c>
      <c r="AC39" s="25">
        <f>'Age data'!AA26</f>
        <v>248.71173871112066</v>
      </c>
      <c r="AD39" s="25">
        <f>'Age data'!AB26</f>
        <v>254.1092122170763</v>
      </c>
      <c r="AE39" s="25">
        <f>'Age data'!AC26</f>
        <v>241.2200194804646</v>
      </c>
      <c r="AF39" s="25">
        <f>'Age data'!AD26</f>
        <v>267.5969336410519</v>
      </c>
      <c r="AG39" s="25">
        <f>'Age data'!AE26</f>
        <v>486.10127553280734</v>
      </c>
      <c r="AH39" s="25">
        <f>'Age data'!AF26</f>
        <v>911.7074071617543</v>
      </c>
      <c r="AI39" s="25">
        <f>'Age data'!AG26</f>
        <v>1598.9623878773475</v>
      </c>
      <c r="AJ39" s="25">
        <f>'Age data'!AH26</f>
        <v>1737.3117705528239</v>
      </c>
      <c r="AK39" s="25">
        <f>'Age data'!AI26</f>
        <v>1487.889290030777</v>
      </c>
      <c r="AL39" s="25">
        <f>'Age data'!AJ26</f>
        <v>1334.342521637527</v>
      </c>
      <c r="AM39" s="25">
        <f>'Age data'!AK26</f>
        <v>2139.4971492532645</v>
      </c>
      <c r="AN39" s="25">
        <f>'Age data'!AL26</f>
        <v>2798.687502897455</v>
      </c>
      <c r="AO39" s="25">
        <f>'Age data'!AM26</f>
        <v>3164.0988987499763</v>
      </c>
      <c r="AP39" s="25">
        <f>'Age data'!AN26</f>
        <v>3188.358194988457</v>
      </c>
      <c r="AQ39" s="25">
        <f>'Age data'!AO26</f>
        <v>3261.1495529622325</v>
      </c>
      <c r="AR39" s="25">
        <f>'Age data'!AP26</f>
        <v>3432.9083935498666</v>
      </c>
      <c r="AS39" s="25">
        <f>'Age data'!AQ26</f>
        <v>3738.2821167794714</v>
      </c>
      <c r="AT39" s="25">
        <f>'Age data'!AR26</f>
        <v>4435.597905169544</v>
      </c>
      <c r="AU39" s="25">
        <f>'Age data'!AS26</f>
        <v>4780.063052503494</v>
      </c>
      <c r="AV39" s="25">
        <f>'Age data'!AT26</f>
        <v>5367.473128990389</v>
      </c>
      <c r="AW39" s="25">
        <f>'Age data'!AU26</f>
        <v>5453.7252480012385</v>
      </c>
      <c r="AX39" s="25">
        <f>'Age data'!AV26</f>
        <v>5311.447120574691</v>
      </c>
      <c r="AY39" s="25">
        <f>'Age data'!AW26</f>
        <v>4818.498662512404</v>
      </c>
      <c r="AZ39" s="25">
        <f>'Age data'!AX26</f>
        <v>4543.656068726074</v>
      </c>
      <c r="BA39" s="25">
        <f>'Age data'!AY26</f>
        <v>4700.508709758858</v>
      </c>
      <c r="BB39" s="25">
        <f>'Age data'!AZ26</f>
        <v>5024.67605128955</v>
      </c>
      <c r="BC39" s="25">
        <f>'Age data'!BA26</f>
        <v>5239.434831334445</v>
      </c>
      <c r="BD39" s="25">
        <f>'Age data'!BB26</f>
        <v>5159.804786865148</v>
      </c>
      <c r="BE39" s="25">
        <f>'Age data'!BC26</f>
        <v>4851.80898215963</v>
      </c>
      <c r="BF39" s="25">
        <f>'Age data'!BD26</f>
        <v>4337.12008533327</v>
      </c>
      <c r="BG39" s="25">
        <f>'Age data'!BE26</f>
        <v>3855.6572522041365</v>
      </c>
      <c r="BH39" s="25">
        <f>'Age data'!BF26</f>
        <v>3590.7443390619765</v>
      </c>
      <c r="BI39" s="25">
        <f>'Age data'!BG26</f>
        <v>3536.778561259234</v>
      </c>
      <c r="BJ39" s="25">
        <f>'Age data'!BH26</f>
        <v>3729.315233307237</v>
      </c>
      <c r="BK39" s="25">
        <f>'Age data'!BI26</f>
        <v>3985.426238465996</v>
      </c>
      <c r="BL39" s="25">
        <f>'Age data'!BJ26</f>
        <v>4142.355817367161</v>
      </c>
      <c r="BM39" s="25">
        <f>'Age data'!BK26</f>
        <v>4180.986737161</v>
      </c>
      <c r="BN39" s="25">
        <f>'Age data'!BL26</f>
        <v>4096.183914962672</v>
      </c>
      <c r="BO39" s="25">
        <f>'Age data'!BM26</f>
        <v>3848.9746623189762</v>
      </c>
      <c r="BP39" s="25">
        <f>'Age data'!BN26</f>
        <v>3522.2410017956854</v>
      </c>
      <c r="BQ39" s="25">
        <f>'Age data'!BO26</f>
        <v>3371.356663908055</v>
      </c>
      <c r="BR39" s="25">
        <f>'Age data'!BP26</f>
        <v>3270.146853817146</v>
      </c>
      <c r="BS39" s="25">
        <f>'Age data'!BQ26</f>
        <v>3120.358037455938</v>
      </c>
      <c r="BT39" s="25">
        <f>'Age data'!BR26</f>
        <v>3002.1801610069874</v>
      </c>
      <c r="BU39" s="25">
        <f>'Age data'!BS26</f>
        <v>2981.0575073014597</v>
      </c>
      <c r="BV39" s="25">
        <f>'Age data'!BT26</f>
        <v>2877.54371210324</v>
      </c>
      <c r="BW39" s="25">
        <f>'Age data'!BU26</f>
        <v>2781.8319972572353</v>
      </c>
      <c r="BX39" s="25">
        <f>'Age data'!BV26</f>
        <v>2655.1619152944777</v>
      </c>
      <c r="BY39" s="25">
        <f>'Age data'!BW26</f>
        <v>2404.316041679339</v>
      </c>
      <c r="BZ39" s="25">
        <f>'Age data'!BX26</f>
        <v>2120.009120123074</v>
      </c>
      <c r="CA39" s="25">
        <f>'Age data'!BY26</f>
        <v>1929.954009520889</v>
      </c>
      <c r="CB39" s="25">
        <f>'Age data'!BZ26</f>
        <v>1752.5678931305022</v>
      </c>
      <c r="CC39" s="25">
        <f>'Age data'!CA26</f>
        <v>1600.4209976803513</v>
      </c>
      <c r="CD39" s="25">
        <f>'Age data'!CB26</f>
        <v>8949.635045280074</v>
      </c>
      <c r="CE39" s="25">
        <f>'Age data'!CC26</f>
        <v>0</v>
      </c>
    </row>
    <row r="40" ht="12.75">
      <c r="C40" t="s">
        <v>95</v>
      </c>
    </row>
    <row r="41" spans="1:82" ht="6.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row>
    <row r="44" spans="1:13" ht="12.75">
      <c r="A44" s="14" t="s">
        <v>191</v>
      </c>
      <c r="B44" s="12"/>
      <c r="C44" s="12"/>
      <c r="D44" s="12"/>
      <c r="E44" s="12"/>
      <c r="F44" s="12"/>
      <c r="G44" s="12"/>
      <c r="H44" s="12"/>
      <c r="I44" s="12"/>
      <c r="J44" s="12"/>
      <c r="K44" s="12"/>
      <c r="L44" s="12"/>
      <c r="M44" s="12"/>
    </row>
    <row r="45" ht="6" customHeight="1"/>
    <row r="46" spans="1:83" ht="12.75">
      <c r="A46" s="6"/>
      <c r="B46" s="7"/>
      <c r="C46" s="7"/>
      <c r="D46" s="7"/>
      <c r="E46" s="46" t="s">
        <v>0</v>
      </c>
      <c r="F46" s="60" t="s">
        <v>5</v>
      </c>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46" t="s">
        <v>4</v>
      </c>
    </row>
    <row r="47" spans="1:83" ht="12.75">
      <c r="A47" s="8"/>
      <c r="B47" s="3"/>
      <c r="C47" s="3"/>
      <c r="D47" s="3"/>
      <c r="E47" s="47"/>
      <c r="F47" s="5" t="s">
        <v>0</v>
      </c>
      <c r="G47" s="1">
        <v>0</v>
      </c>
      <c r="H47" s="1">
        <v>1</v>
      </c>
      <c r="I47" s="1">
        <v>2</v>
      </c>
      <c r="J47" s="1">
        <v>3</v>
      </c>
      <c r="K47" s="1">
        <v>4</v>
      </c>
      <c r="L47" s="1">
        <v>5</v>
      </c>
      <c r="M47" s="1">
        <v>6</v>
      </c>
      <c r="N47" s="1">
        <v>7</v>
      </c>
      <c r="O47" s="1">
        <v>8</v>
      </c>
      <c r="P47" s="1">
        <v>9</v>
      </c>
      <c r="Q47" s="1">
        <v>10</v>
      </c>
      <c r="R47" s="1">
        <v>11</v>
      </c>
      <c r="S47" s="1">
        <v>12</v>
      </c>
      <c r="T47" s="1">
        <v>13</v>
      </c>
      <c r="U47" s="1">
        <v>14</v>
      </c>
      <c r="V47" s="1">
        <v>15</v>
      </c>
      <c r="W47" s="1">
        <v>16</v>
      </c>
      <c r="X47" s="1">
        <v>17</v>
      </c>
      <c r="Y47" s="1">
        <v>18</v>
      </c>
      <c r="Z47" s="1">
        <v>19</v>
      </c>
      <c r="AA47" s="1">
        <v>20</v>
      </c>
      <c r="AB47" s="1">
        <v>21</v>
      </c>
      <c r="AC47" s="1">
        <v>22</v>
      </c>
      <c r="AD47" s="1">
        <v>23</v>
      </c>
      <c r="AE47" s="1">
        <v>24</v>
      </c>
      <c r="AF47" s="1">
        <v>25</v>
      </c>
      <c r="AG47" s="1">
        <v>26</v>
      </c>
      <c r="AH47" s="1">
        <v>27</v>
      </c>
      <c r="AI47" s="1">
        <v>28</v>
      </c>
      <c r="AJ47" s="1">
        <v>29</v>
      </c>
      <c r="AK47" s="1">
        <v>30</v>
      </c>
      <c r="AL47" s="1">
        <v>31</v>
      </c>
      <c r="AM47" s="1">
        <v>32</v>
      </c>
      <c r="AN47" s="1">
        <v>33</v>
      </c>
      <c r="AO47" s="1">
        <v>34</v>
      </c>
      <c r="AP47" s="1">
        <v>35</v>
      </c>
      <c r="AQ47" s="1">
        <v>36</v>
      </c>
      <c r="AR47" s="1">
        <v>37</v>
      </c>
      <c r="AS47" s="1">
        <v>38</v>
      </c>
      <c r="AT47" s="1">
        <v>39</v>
      </c>
      <c r="AU47" s="1">
        <v>40</v>
      </c>
      <c r="AV47" s="1">
        <v>41</v>
      </c>
      <c r="AW47" s="1">
        <v>42</v>
      </c>
      <c r="AX47" s="1">
        <v>43</v>
      </c>
      <c r="AY47" s="1">
        <v>44</v>
      </c>
      <c r="AZ47" s="1">
        <v>45</v>
      </c>
      <c r="BA47" s="1">
        <v>46</v>
      </c>
      <c r="BB47" s="1">
        <v>47</v>
      </c>
      <c r="BC47" s="1">
        <v>48</v>
      </c>
      <c r="BD47" s="1">
        <v>49</v>
      </c>
      <c r="BE47" s="1">
        <v>50</v>
      </c>
      <c r="BF47" s="1">
        <v>51</v>
      </c>
      <c r="BG47" s="1">
        <v>52</v>
      </c>
      <c r="BH47" s="1">
        <v>53</v>
      </c>
      <c r="BI47" s="1">
        <v>54</v>
      </c>
      <c r="BJ47" s="1">
        <v>55</v>
      </c>
      <c r="BK47" s="1">
        <v>56</v>
      </c>
      <c r="BL47" s="1">
        <v>57</v>
      </c>
      <c r="BM47" s="1">
        <v>58</v>
      </c>
      <c r="BN47" s="1">
        <v>59</v>
      </c>
      <c r="BO47" s="1">
        <v>60</v>
      </c>
      <c r="BP47" s="1">
        <v>61</v>
      </c>
      <c r="BQ47" s="1">
        <v>62</v>
      </c>
      <c r="BR47" s="1">
        <v>63</v>
      </c>
      <c r="BS47" s="1">
        <v>64</v>
      </c>
      <c r="BT47" s="1">
        <v>65</v>
      </c>
      <c r="BU47" s="1">
        <v>66</v>
      </c>
      <c r="BV47" s="1">
        <v>67</v>
      </c>
      <c r="BW47" s="1">
        <v>68</v>
      </c>
      <c r="BX47" s="1">
        <v>69</v>
      </c>
      <c r="BY47" s="1">
        <v>70</v>
      </c>
      <c r="BZ47" s="1">
        <v>71</v>
      </c>
      <c r="CA47" s="1">
        <v>72</v>
      </c>
      <c r="CB47" s="1">
        <v>73</v>
      </c>
      <c r="CC47" s="1">
        <v>74</v>
      </c>
      <c r="CD47" s="1">
        <v>75</v>
      </c>
      <c r="CE47" s="47"/>
    </row>
    <row r="48" spans="1:82" ht="5.25" customHeight="1">
      <c r="A48" s="12"/>
      <c r="B48" s="12"/>
      <c r="C48" s="12"/>
      <c r="D48" s="12"/>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row>
    <row r="49" ht="12.75">
      <c r="A49" s="2" t="s">
        <v>16</v>
      </c>
    </row>
    <row r="50" ht="12.75" hidden="1">
      <c r="B50" s="4" t="s">
        <v>22</v>
      </c>
    </row>
    <row r="51" ht="12.75" hidden="1">
      <c r="C51" t="s">
        <v>12</v>
      </c>
    </row>
    <row r="52" ht="12.75" hidden="1">
      <c r="C52" t="s">
        <v>13</v>
      </c>
    </row>
    <row r="53" ht="12.75" hidden="1">
      <c r="C53" t="s">
        <v>26</v>
      </c>
    </row>
    <row r="54" ht="12.75" hidden="1">
      <c r="C54" t="s">
        <v>14</v>
      </c>
    </row>
    <row r="55" ht="12.75" hidden="1">
      <c r="B55" t="s">
        <v>4</v>
      </c>
    </row>
    <row r="56" ht="12.75" hidden="1">
      <c r="A56" s="2" t="s">
        <v>11</v>
      </c>
    </row>
    <row r="57" ht="12.75" hidden="1">
      <c r="B57" t="s">
        <v>23</v>
      </c>
    </row>
    <row r="58" ht="12.75" hidden="1">
      <c r="C58" t="s">
        <v>18</v>
      </c>
    </row>
    <row r="59" ht="12.75" hidden="1">
      <c r="C59" t="s">
        <v>19</v>
      </c>
    </row>
    <row r="60" ht="12.75" hidden="1">
      <c r="C60" t="s">
        <v>20</v>
      </c>
    </row>
    <row r="61" ht="12.75" hidden="1">
      <c r="D61" t="s">
        <v>22</v>
      </c>
    </row>
    <row r="62" ht="12.75" hidden="1">
      <c r="D62" t="s">
        <v>4</v>
      </c>
    </row>
    <row r="63" ht="12.75" hidden="1">
      <c r="C63" t="s">
        <v>21</v>
      </c>
    </row>
    <row r="64" ht="12.75" hidden="1">
      <c r="B64" t="s">
        <v>13</v>
      </c>
    </row>
    <row r="65" ht="12.75" hidden="1">
      <c r="B65" t="s">
        <v>26</v>
      </c>
    </row>
    <row r="66" ht="12.75" hidden="1">
      <c r="B66" t="s">
        <v>28</v>
      </c>
    </row>
    <row r="67" ht="12.75" hidden="1">
      <c r="B67" t="s">
        <v>24</v>
      </c>
    </row>
    <row r="68" ht="12.75" hidden="1">
      <c r="C68" t="s">
        <v>9</v>
      </c>
    </row>
    <row r="69" ht="12.75" hidden="1">
      <c r="C69" t="s">
        <v>8</v>
      </c>
    </row>
    <row r="70" ht="12.75" hidden="1">
      <c r="D70" t="s">
        <v>6</v>
      </c>
    </row>
    <row r="71" ht="12.75" hidden="1">
      <c r="D71" t="s">
        <v>7</v>
      </c>
    </row>
    <row r="72" ht="12.75" hidden="1">
      <c r="D72" t="s">
        <v>17</v>
      </c>
    </row>
    <row r="73" ht="12.75" hidden="1">
      <c r="D73" t="s">
        <v>3</v>
      </c>
    </row>
    <row r="74" ht="12.75">
      <c r="A74" s="2" t="s">
        <v>15</v>
      </c>
    </row>
    <row r="75" ht="12.75" hidden="1">
      <c r="B75" t="s">
        <v>12</v>
      </c>
    </row>
    <row r="76" ht="12.75" hidden="1">
      <c r="C76" t="s">
        <v>6</v>
      </c>
    </row>
    <row r="77" ht="12.75" hidden="1">
      <c r="C77" t="s">
        <v>7</v>
      </c>
    </row>
    <row r="78" ht="12.75" hidden="1">
      <c r="C78" t="s">
        <v>3</v>
      </c>
    </row>
    <row r="79" ht="12.75">
      <c r="B79" t="s">
        <v>13</v>
      </c>
    </row>
    <row r="80" spans="3:83" ht="12.75">
      <c r="C80" t="s">
        <v>94</v>
      </c>
      <c r="E80" s="25">
        <f>F80+CE80</f>
        <v>-8.384404281969182E-13</v>
      </c>
      <c r="F80" s="25">
        <f>SUM(G80:CD80)</f>
        <v>-8.384404281969182E-13</v>
      </c>
      <c r="G80" s="25">
        <f>G81+G82</f>
        <v>0</v>
      </c>
      <c r="H80" s="25">
        <f aca="true" t="shared" si="2" ref="H80:BS80">H81+H82</f>
        <v>0</v>
      </c>
      <c r="I80" s="25">
        <f t="shared" si="2"/>
        <v>0</v>
      </c>
      <c r="J80" s="25">
        <f t="shared" si="2"/>
        <v>0</v>
      </c>
      <c r="K80" s="25">
        <f t="shared" si="2"/>
        <v>0</v>
      </c>
      <c r="L80" s="25">
        <f t="shared" si="2"/>
        <v>0</v>
      </c>
      <c r="M80" s="25">
        <f t="shared" si="2"/>
        <v>0</v>
      </c>
      <c r="N80" s="25">
        <f t="shared" si="2"/>
        <v>0</v>
      </c>
      <c r="O80" s="25">
        <f t="shared" si="2"/>
        <v>0</v>
      </c>
      <c r="P80" s="25">
        <f t="shared" si="2"/>
        <v>0</v>
      </c>
      <c r="Q80" s="25">
        <f t="shared" si="2"/>
        <v>0</v>
      </c>
      <c r="R80" s="25">
        <f t="shared" si="2"/>
        <v>0</v>
      </c>
      <c r="S80" s="25">
        <f t="shared" si="2"/>
        <v>0</v>
      </c>
      <c r="T80" s="25">
        <f t="shared" si="2"/>
        <v>0</v>
      </c>
      <c r="U80" s="25">
        <f t="shared" si="2"/>
        <v>0</v>
      </c>
      <c r="V80" s="25">
        <f t="shared" si="2"/>
        <v>0.8464925411572313</v>
      </c>
      <c r="W80" s="25">
        <f t="shared" si="2"/>
        <v>1.6258387857942345</v>
      </c>
      <c r="X80" s="25">
        <f t="shared" si="2"/>
        <v>2.714924430321777</v>
      </c>
      <c r="Y80" s="25">
        <f t="shared" si="2"/>
        <v>4.25150529009835</v>
      </c>
      <c r="Z80" s="25">
        <f t="shared" si="2"/>
        <v>5.841256247440742</v>
      </c>
      <c r="AA80" s="25">
        <f t="shared" si="2"/>
        <v>7.368186638264375</v>
      </c>
      <c r="AB80" s="25">
        <f t="shared" si="2"/>
        <v>8.97687595438047</v>
      </c>
      <c r="AC80" s="25">
        <f t="shared" si="2"/>
        <v>10.73620209003737</v>
      </c>
      <c r="AD80" s="25">
        <f t="shared" si="2"/>
        <v>12.656177058905596</v>
      </c>
      <c r="AE80" s="25">
        <f t="shared" si="2"/>
        <v>14.378896280483517</v>
      </c>
      <c r="AF80" s="25">
        <f t="shared" si="2"/>
        <v>15.779520869644116</v>
      </c>
      <c r="AG80" s="25">
        <f t="shared" si="2"/>
        <v>16.34844121101201</v>
      </c>
      <c r="AH80" s="25">
        <f t="shared" si="2"/>
        <v>16.061076283700686</v>
      </c>
      <c r="AI80" s="25">
        <f t="shared" si="2"/>
        <v>14.3058121127523</v>
      </c>
      <c r="AJ80" s="25">
        <f t="shared" si="2"/>
        <v>14.136138664381404</v>
      </c>
      <c r="AK80" s="25">
        <f t="shared" si="2"/>
        <v>15.905091858106791</v>
      </c>
      <c r="AL80" s="25">
        <f t="shared" si="2"/>
        <v>17.200814625689222</v>
      </c>
      <c r="AM80" s="25">
        <f t="shared" si="2"/>
        <v>13.883374514713243</v>
      </c>
      <c r="AN80" s="25">
        <f t="shared" si="2"/>
        <v>11.195930891133681</v>
      </c>
      <c r="AO80" s="25">
        <f t="shared" si="2"/>
        <v>10.475793590630587</v>
      </c>
      <c r="AP80" s="25">
        <f t="shared" si="2"/>
        <v>11.191986131552806</v>
      </c>
      <c r="AQ80" s="25">
        <f t="shared" si="2"/>
        <v>11.599104363415385</v>
      </c>
      <c r="AR80" s="25">
        <f t="shared" si="2"/>
        <v>11.629813773748392</v>
      </c>
      <c r="AS80" s="25">
        <f t="shared" si="2"/>
        <v>10.416745573977789</v>
      </c>
      <c r="AT80" s="25">
        <f t="shared" si="2"/>
        <v>5.966539302991855</v>
      </c>
      <c r="AU80" s="25">
        <f t="shared" si="2"/>
        <v>3.650502701841262</v>
      </c>
      <c r="AV80" s="25">
        <f t="shared" si="2"/>
        <v>0.35124397166069343</v>
      </c>
      <c r="AW80" s="25">
        <f t="shared" si="2"/>
        <v>-0.24804937569461316</v>
      </c>
      <c r="AX80" s="25">
        <f t="shared" si="2"/>
        <v>-0.271061997968431</v>
      </c>
      <c r="AY80" s="25">
        <f t="shared" si="2"/>
        <v>0.6198613926833545</v>
      </c>
      <c r="AZ80" s="25">
        <f t="shared" si="2"/>
        <v>0.529688874306693</v>
      </c>
      <c r="BA80" s="25">
        <f t="shared" si="2"/>
        <v>-1.124287080990591</v>
      </c>
      <c r="BB80" s="25">
        <f t="shared" si="2"/>
        <v>-3.587125859600313</v>
      </c>
      <c r="BC80" s="25">
        <f t="shared" si="2"/>
        <v>-5.963956021068498</v>
      </c>
      <c r="BD80" s="25">
        <f t="shared" si="2"/>
        <v>-7.00724013215784</v>
      </c>
      <c r="BE80" s="25">
        <f t="shared" si="2"/>
        <v>-6.680845727833194</v>
      </c>
      <c r="BF80" s="25">
        <f t="shared" si="2"/>
        <v>-5.37587787788425</v>
      </c>
      <c r="BG80" s="25">
        <f t="shared" si="2"/>
        <v>-4.032414563147945</v>
      </c>
      <c r="BH80" s="25">
        <f t="shared" si="2"/>
        <v>-3.314087206215273</v>
      </c>
      <c r="BI80" s="25">
        <f t="shared" si="2"/>
        <v>-3.4375090077506947</v>
      </c>
      <c r="BJ80" s="25">
        <f t="shared" si="2"/>
        <v>-4.856381853376792</v>
      </c>
      <c r="BK80" s="25">
        <f t="shared" si="2"/>
        <v>-6.575297803044695</v>
      </c>
      <c r="BL80" s="25">
        <f t="shared" si="2"/>
        <v>-8.033916032286982</v>
      </c>
      <c r="BM80" s="25">
        <f t="shared" si="2"/>
        <v>-9.343219147644625</v>
      </c>
      <c r="BN80" s="25">
        <f t="shared" si="2"/>
        <v>-10.478672638343006</v>
      </c>
      <c r="BO80" s="25">
        <f t="shared" si="2"/>
        <v>-10.837197065227787</v>
      </c>
      <c r="BP80" s="25">
        <f t="shared" si="2"/>
        <v>-10.93804977901031</v>
      </c>
      <c r="BQ80" s="25">
        <f t="shared" si="2"/>
        <v>-10.97717258089937</v>
      </c>
      <c r="BR80" s="25">
        <f t="shared" si="2"/>
        <v>-11.301266930094737</v>
      </c>
      <c r="BS80" s="25">
        <f t="shared" si="2"/>
        <v>-11.28100790381862</v>
      </c>
      <c r="BT80" s="25">
        <f aca="true" t="shared" si="3" ref="BT80:CD80">BT81+BT82</f>
        <v>-11.277757938525621</v>
      </c>
      <c r="BU80" s="25">
        <f t="shared" si="3"/>
        <v>-11.443534345058051</v>
      </c>
      <c r="BV80" s="25">
        <f t="shared" si="3"/>
        <v>-11.526923756423113</v>
      </c>
      <c r="BW80" s="25">
        <f t="shared" si="3"/>
        <v>-11.430503766881742</v>
      </c>
      <c r="BX80" s="25">
        <f t="shared" si="3"/>
        <v>-11.122338429342085</v>
      </c>
      <c r="BY80" s="25">
        <f t="shared" si="3"/>
        <v>-10.109595717913502</v>
      </c>
      <c r="BZ80" s="25">
        <f t="shared" si="3"/>
        <v>-8.761642380966313</v>
      </c>
      <c r="CA80" s="25">
        <f t="shared" si="3"/>
        <v>-7.9831394666317985</v>
      </c>
      <c r="CB80" s="25">
        <f t="shared" si="3"/>
        <v>-7.213536112272613</v>
      </c>
      <c r="CC80" s="25">
        <f t="shared" si="3"/>
        <v>-6.454166651868582</v>
      </c>
      <c r="CD80" s="25">
        <f t="shared" si="3"/>
        <v>-37.656060874884766</v>
      </c>
      <c r="CE80" s="25">
        <f>CE81+CE82</f>
        <v>0</v>
      </c>
    </row>
    <row r="81" spans="4:83" ht="12.75">
      <c r="D81" t="s">
        <v>189</v>
      </c>
      <c r="E81" s="25">
        <f>F81+CE81</f>
        <v>1434.9999999999989</v>
      </c>
      <c r="F81" s="25">
        <f>SUM(G81:CD81)</f>
        <v>1434.9999999999989</v>
      </c>
      <c r="G81" s="25">
        <f>'Age data'!E25</f>
        <v>0</v>
      </c>
      <c r="H81" s="25">
        <f>'Age data'!F25</f>
        <v>0</v>
      </c>
      <c r="I81" s="25">
        <f>'Age data'!G25</f>
        <v>0</v>
      </c>
      <c r="J81" s="25">
        <f>'Age data'!H25</f>
        <v>0</v>
      </c>
      <c r="K81" s="25">
        <f>'Age data'!I25</f>
        <v>0</v>
      </c>
      <c r="L81" s="25">
        <f>'Age data'!J25</f>
        <v>0</v>
      </c>
      <c r="M81" s="25">
        <f>'Age data'!K25</f>
        <v>0</v>
      </c>
      <c r="N81" s="25">
        <f>'Age data'!L25</f>
        <v>0</v>
      </c>
      <c r="O81" s="25">
        <f>'Age data'!M25</f>
        <v>0</v>
      </c>
      <c r="P81" s="25">
        <f>'Age data'!N25</f>
        <v>0</v>
      </c>
      <c r="Q81" s="25">
        <f>'Age data'!O25</f>
        <v>0</v>
      </c>
      <c r="R81" s="25">
        <f>'Age data'!P25</f>
        <v>0</v>
      </c>
      <c r="S81" s="25">
        <f>'Age data'!Q25</f>
        <v>0</v>
      </c>
      <c r="T81" s="25">
        <f>'Age data'!R25</f>
        <v>0</v>
      </c>
      <c r="U81" s="25">
        <f>'Age data'!S25</f>
        <v>0</v>
      </c>
      <c r="V81" s="25">
        <f>'Age data'!T25</f>
        <v>0.8476932445651781</v>
      </c>
      <c r="W81" s="25">
        <f>'Age data'!U25</f>
        <v>1.6332239531749622</v>
      </c>
      <c r="X81" s="25">
        <f>'Age data'!V25</f>
        <v>2.7252816558200967</v>
      </c>
      <c r="Y81" s="25">
        <f>'Age data'!W25</f>
        <v>4.294013799116917</v>
      </c>
      <c r="Z81" s="25">
        <f>'Age data'!X25</f>
        <v>6.108986780366234</v>
      </c>
      <c r="AA81" s="25">
        <f>'Age data'!Y25</f>
        <v>8.178603637622167</v>
      </c>
      <c r="AB81" s="25">
        <f>'Age data'!Z25</f>
        <v>10.367826384824019</v>
      </c>
      <c r="AC81" s="25">
        <f>'Age data'!AA25</f>
        <v>12.717471120501873</v>
      </c>
      <c r="AD81" s="25">
        <f>'Age data'!AB25</f>
        <v>14.684015551248363</v>
      </c>
      <c r="AE81" s="25">
        <f>'Age data'!AC25</f>
        <v>16.30733939654963</v>
      </c>
      <c r="AF81" s="25">
        <f>'Age data'!AD25</f>
        <v>17.920886949502176</v>
      </c>
      <c r="AG81" s="25">
        <f>'Age data'!AE25</f>
        <v>20.23865832595829</v>
      </c>
      <c r="AH81" s="25">
        <f>'Age data'!AF25</f>
        <v>23.36478041468167</v>
      </c>
      <c r="AI81" s="25">
        <f>'Age data'!AG25</f>
        <v>27.12847746811903</v>
      </c>
      <c r="AJ81" s="25">
        <f>'Age data'!AH25</f>
        <v>28.05731531795599</v>
      </c>
      <c r="AK81" s="25">
        <f>'Age data'!AI25</f>
        <v>27.85194786321348</v>
      </c>
      <c r="AL81" s="25">
        <f>'Age data'!AJ25</f>
        <v>27.916778556295206</v>
      </c>
      <c r="AM81" s="25">
        <f>'Age data'!AK25</f>
        <v>31.10291969362608</v>
      </c>
      <c r="AN81" s="25">
        <f>'Age data'!AL25</f>
        <v>33.70412285739402</v>
      </c>
      <c r="AO81" s="25">
        <f>'Age data'!AM25</f>
        <v>35.87707034251637</v>
      </c>
      <c r="AP81" s="25">
        <f>'Age data'!AN25</f>
        <v>36.79306212700676</v>
      </c>
      <c r="AQ81" s="25">
        <f>'Age data'!AO25</f>
        <v>37.817813357039164</v>
      </c>
      <c r="AR81" s="25">
        <f>'Age data'!AP25</f>
        <v>39.29606128767512</v>
      </c>
      <c r="AS81" s="25">
        <f>'Age data'!AQ25</f>
        <v>40.61983250306925</v>
      </c>
      <c r="AT81" s="25">
        <f>'Age data'!AR25</f>
        <v>41.940910588720214</v>
      </c>
      <c r="AU81" s="25">
        <f>'Age data'!AS25</f>
        <v>42.53165636023116</v>
      </c>
      <c r="AV81" s="25">
        <f>'Age data'!AT25</f>
        <v>44.09490982199189</v>
      </c>
      <c r="AW81" s="25">
        <f>'Age data'!AU25</f>
        <v>44.18046974088118</v>
      </c>
      <c r="AX81" s="25">
        <f>'Age data'!AV25</f>
        <v>43.36900984540091</v>
      </c>
      <c r="AY81" s="25">
        <f>'Age data'!AW25</f>
        <v>40.58703012785966</v>
      </c>
      <c r="AZ81" s="25">
        <f>'Age data'!AX25</f>
        <v>38.51741523178155</v>
      </c>
      <c r="BA81" s="25">
        <f>'Age data'!AY25</f>
        <v>38.17596341495665</v>
      </c>
      <c r="BB81" s="25">
        <f>'Age data'!AZ25</f>
        <v>38.62531414402568</v>
      </c>
      <c r="BC81" s="25">
        <f>'Age data'!BA25</f>
        <v>37.69165425862506</v>
      </c>
      <c r="BD81" s="25">
        <f>'Age data'!BB25</f>
        <v>35.41722283103166</v>
      </c>
      <c r="BE81" s="25">
        <f>'Age data'!BC25</f>
        <v>32.9016085333899</v>
      </c>
      <c r="BF81" s="25">
        <f>'Age data'!BD25</f>
        <v>29.972869162548974</v>
      </c>
      <c r="BG81" s="25">
        <f>'Age data'!BE25</f>
        <v>27.360881842645956</v>
      </c>
      <c r="BH81" s="25">
        <f>'Age data'!BF25</f>
        <v>25.828659560280457</v>
      </c>
      <c r="BI81" s="25">
        <f>'Age data'!BG25</f>
        <v>25.04811455454847</v>
      </c>
      <c r="BJ81" s="25">
        <f>'Age data'!BH25</f>
        <v>25.06338855047082</v>
      </c>
      <c r="BK81" s="25">
        <f>'Age data'!BI25</f>
        <v>25.406500704223046</v>
      </c>
      <c r="BL81" s="25">
        <f>'Age data'!BJ25</f>
        <v>25.068306760681395</v>
      </c>
      <c r="BM81" s="25">
        <f>'Age data'!BK25</f>
        <v>24.222518321590186</v>
      </c>
      <c r="BN81" s="25">
        <f>'Age data'!BL25</f>
        <v>22.800776239844204</v>
      </c>
      <c r="BO81" s="25">
        <f>'Age data'!BM25</f>
        <v>20.614707975657765</v>
      </c>
      <c r="BP81" s="25">
        <f>'Age data'!BN25</f>
        <v>18.41069038144512</v>
      </c>
      <c r="BQ81" s="25">
        <f>'Age data'!BO25</f>
        <v>16.29990828568469</v>
      </c>
      <c r="BR81" s="25">
        <f>'Age data'!BP25</f>
        <v>15.259311891598273</v>
      </c>
      <c r="BS81" s="25">
        <f>'Age data'!BQ25</f>
        <v>14.333822759828168</v>
      </c>
      <c r="BT81" s="25">
        <f>'Age data'!BR25</f>
        <v>13.429184352299988</v>
      </c>
      <c r="BU81" s="25">
        <f>'Age data'!BS25</f>
        <v>12.723584460495406</v>
      </c>
      <c r="BV81" s="25">
        <f>'Age data'!BT25</f>
        <v>12.542031074727937</v>
      </c>
      <c r="BW81" s="25">
        <f>'Age data'!BU25</f>
        <v>11.952354524753204</v>
      </c>
      <c r="BX81" s="25">
        <f>'Age data'!BV25</f>
        <v>11.224488065701545</v>
      </c>
      <c r="BY81" s="25">
        <f>'Age data'!BW25</f>
        <v>10.053967391771808</v>
      </c>
      <c r="BZ81" s="25">
        <f>'Age data'!BX25</f>
        <v>8.535727341188624</v>
      </c>
      <c r="CA81" s="25">
        <f>'Age data'!BY25</f>
        <v>7.6148525001271485</v>
      </c>
      <c r="CB81" s="25">
        <f>'Age data'!BZ25</f>
        <v>6.788558925306256</v>
      </c>
      <c r="CC81" s="25">
        <f>'Age data'!CA25</f>
        <v>5.995105006991666</v>
      </c>
      <c r="CD81" s="25">
        <f>'Age data'!CB25</f>
        <v>34.86234187885076</v>
      </c>
      <c r="CE81" s="25">
        <f>'Age data'!CC25</f>
        <v>0</v>
      </c>
    </row>
    <row r="82" spans="4:83" ht="12.75">
      <c r="D82" t="s">
        <v>13</v>
      </c>
      <c r="E82" s="25">
        <f>F82+CE82</f>
        <v>-1434.9999999999998</v>
      </c>
      <c r="F82" s="25">
        <f>SUM(G82:CD82)</f>
        <v>-1434.9999999999998</v>
      </c>
      <c r="G82" s="25">
        <f>'Age data'!E27</f>
        <v>0</v>
      </c>
      <c r="H82" s="25">
        <f>'Age data'!F27</f>
        <v>0</v>
      </c>
      <c r="I82" s="25">
        <f>'Age data'!G27</f>
        <v>0</v>
      </c>
      <c r="J82" s="25">
        <f>'Age data'!H27</f>
        <v>0</v>
      </c>
      <c r="K82" s="25">
        <f>'Age data'!I27</f>
        <v>0</v>
      </c>
      <c r="L82" s="25">
        <f>'Age data'!J27</f>
        <v>0</v>
      </c>
      <c r="M82" s="25">
        <f>'Age data'!K27</f>
        <v>0</v>
      </c>
      <c r="N82" s="25">
        <f>'Age data'!L27</f>
        <v>0</v>
      </c>
      <c r="O82" s="25">
        <f>'Age data'!M27</f>
        <v>0</v>
      </c>
      <c r="P82" s="25">
        <f>'Age data'!N27</f>
        <v>0</v>
      </c>
      <c r="Q82" s="25">
        <f>'Age data'!O27</f>
        <v>0</v>
      </c>
      <c r="R82" s="25">
        <f>'Age data'!P27</f>
        <v>0</v>
      </c>
      <c r="S82" s="25">
        <f>'Age data'!Q27</f>
        <v>0</v>
      </c>
      <c r="T82" s="25">
        <f>'Age data'!R27</f>
        <v>0</v>
      </c>
      <c r="U82" s="25">
        <f>'Age data'!S27</f>
        <v>0</v>
      </c>
      <c r="V82" s="25">
        <f>'Age data'!T27</f>
        <v>-0.001200703407946819</v>
      </c>
      <c r="W82" s="25">
        <f>'Age data'!U27</f>
        <v>-0.007385167380727737</v>
      </c>
      <c r="X82" s="25">
        <f>'Age data'!V27</f>
        <v>-0.01035722549831952</v>
      </c>
      <c r="Y82" s="25">
        <f>'Age data'!W27</f>
        <v>-0.04250850901856771</v>
      </c>
      <c r="Z82" s="25">
        <f>'Age data'!X27</f>
        <v>-0.2677305329254914</v>
      </c>
      <c r="AA82" s="25">
        <f>'Age data'!Y27</f>
        <v>-0.810416999357792</v>
      </c>
      <c r="AB82" s="25">
        <f>'Age data'!Z27</f>
        <v>-1.3909504304435498</v>
      </c>
      <c r="AC82" s="25">
        <f>'Age data'!AA27</f>
        <v>-1.981269030464504</v>
      </c>
      <c r="AD82" s="25">
        <f>'Age data'!AB27</f>
        <v>-2.0278384923427666</v>
      </c>
      <c r="AE82" s="25">
        <f>'Age data'!AC27</f>
        <v>-1.9284431160661124</v>
      </c>
      <c r="AF82" s="25">
        <f>'Age data'!AD27</f>
        <v>-2.141366079858059</v>
      </c>
      <c r="AG82" s="25">
        <f>'Age data'!AE27</f>
        <v>-3.8902171149462816</v>
      </c>
      <c r="AH82" s="25">
        <f>'Age data'!AF27</f>
        <v>-7.303704130980986</v>
      </c>
      <c r="AI82" s="25">
        <f>'Age data'!AG27</f>
        <v>-12.82266535536673</v>
      </c>
      <c r="AJ82" s="25">
        <f>'Age data'!AH27</f>
        <v>-13.921176653574586</v>
      </c>
      <c r="AK82" s="25">
        <f>'Age data'!AI27</f>
        <v>-11.946856005106687</v>
      </c>
      <c r="AL82" s="25">
        <f>'Age data'!AJ27</f>
        <v>-10.715963930605984</v>
      </c>
      <c r="AM82" s="25">
        <f>'Age data'!AK27</f>
        <v>-17.21954517891284</v>
      </c>
      <c r="AN82" s="25">
        <f>'Age data'!AL27</f>
        <v>-22.508191966260338</v>
      </c>
      <c r="AO82" s="25">
        <f>'Age data'!AM27</f>
        <v>-25.40127675188578</v>
      </c>
      <c r="AP82" s="25">
        <f>'Age data'!AN27</f>
        <v>-25.601075995453957</v>
      </c>
      <c r="AQ82" s="25">
        <f>'Age data'!AO27</f>
        <v>-26.21870899362378</v>
      </c>
      <c r="AR82" s="25">
        <f>'Age data'!AP27</f>
        <v>-27.66624751392673</v>
      </c>
      <c r="AS82" s="25">
        <f>'Age data'!AQ27</f>
        <v>-30.20308692909146</v>
      </c>
      <c r="AT82" s="25">
        <f>'Age data'!AR27</f>
        <v>-35.97437128572836</v>
      </c>
      <c r="AU82" s="25">
        <f>'Age data'!AS27</f>
        <v>-38.8811536583899</v>
      </c>
      <c r="AV82" s="25">
        <f>'Age data'!AT27</f>
        <v>-43.7436658503312</v>
      </c>
      <c r="AW82" s="25">
        <f>'Age data'!AU27</f>
        <v>-44.42851911657579</v>
      </c>
      <c r="AX82" s="25">
        <f>'Age data'!AV27</f>
        <v>-43.64007184336934</v>
      </c>
      <c r="AY82" s="25">
        <f>'Age data'!AW27</f>
        <v>-39.96716873517631</v>
      </c>
      <c r="AZ82" s="25">
        <f>'Age data'!AX27</f>
        <v>-37.987726357474855</v>
      </c>
      <c r="BA82" s="25">
        <f>'Age data'!AY27</f>
        <v>-39.30025049594724</v>
      </c>
      <c r="BB82" s="25">
        <f>'Age data'!AZ27</f>
        <v>-42.21244000362599</v>
      </c>
      <c r="BC82" s="25">
        <f>'Age data'!BA27</f>
        <v>-43.655610279693555</v>
      </c>
      <c r="BD82" s="25">
        <f>'Age data'!BB27</f>
        <v>-42.4244629631895</v>
      </c>
      <c r="BE82" s="25">
        <f>'Age data'!BC27</f>
        <v>-39.58245426122309</v>
      </c>
      <c r="BF82" s="25">
        <f>'Age data'!BD27</f>
        <v>-35.348747040433224</v>
      </c>
      <c r="BG82" s="25">
        <f>'Age data'!BE27</f>
        <v>-31.3932964057939</v>
      </c>
      <c r="BH82" s="25">
        <f>'Age data'!BF27</f>
        <v>-29.14274676649573</v>
      </c>
      <c r="BI82" s="25">
        <f>'Age data'!BG27</f>
        <v>-28.485623562299164</v>
      </c>
      <c r="BJ82" s="25">
        <f>'Age data'!BH27</f>
        <v>-29.91977040384761</v>
      </c>
      <c r="BK82" s="25">
        <f>'Age data'!BI27</f>
        <v>-31.98179850726774</v>
      </c>
      <c r="BL82" s="25">
        <f>'Age data'!BJ27</f>
        <v>-33.10222279296838</v>
      </c>
      <c r="BM82" s="25">
        <f>'Age data'!BK27</f>
        <v>-33.56573746923481</v>
      </c>
      <c r="BN82" s="25">
        <f>'Age data'!BL27</f>
        <v>-33.27944887818721</v>
      </c>
      <c r="BO82" s="25">
        <f>'Age data'!BM27</f>
        <v>-31.451905040885553</v>
      </c>
      <c r="BP82" s="25">
        <f>'Age data'!BN27</f>
        <v>-29.34874016045543</v>
      </c>
      <c r="BQ82" s="25">
        <f>'Age data'!BO27</f>
        <v>-27.27708086658406</v>
      </c>
      <c r="BR82" s="25">
        <f>'Age data'!BP27</f>
        <v>-26.56057882169301</v>
      </c>
      <c r="BS82" s="25">
        <f>'Age data'!BQ27</f>
        <v>-25.61483066364679</v>
      </c>
      <c r="BT82" s="25">
        <f>'Age data'!BR27</f>
        <v>-24.70694229082561</v>
      </c>
      <c r="BU82" s="25">
        <f>'Age data'!BS27</f>
        <v>-24.167118805553457</v>
      </c>
      <c r="BV82" s="25">
        <f>'Age data'!BT27</f>
        <v>-24.06895483115105</v>
      </c>
      <c r="BW82" s="25">
        <f>'Age data'!BU27</f>
        <v>-23.382858291634946</v>
      </c>
      <c r="BX82" s="25">
        <f>'Age data'!BV27</f>
        <v>-22.34682649504363</v>
      </c>
      <c r="BY82" s="25">
        <f>'Age data'!BW27</f>
        <v>-20.16356310968531</v>
      </c>
      <c r="BZ82" s="25">
        <f>'Age data'!BX27</f>
        <v>-17.297369722154937</v>
      </c>
      <c r="CA82" s="25">
        <f>'Age data'!BY27</f>
        <v>-15.597991966758947</v>
      </c>
      <c r="CB82" s="25">
        <f>'Age data'!BZ27</f>
        <v>-14.002095037578869</v>
      </c>
      <c r="CC82" s="25">
        <f>'Age data'!CA27</f>
        <v>-12.449271658860248</v>
      </c>
      <c r="CD82" s="25">
        <f>'Age data'!CB27</f>
        <v>-72.51840275373553</v>
      </c>
      <c r="CE82" s="25">
        <f>'Age data'!CC27</f>
        <v>0</v>
      </c>
    </row>
    <row r="83" ht="12.75">
      <c r="C83" t="s">
        <v>95</v>
      </c>
    </row>
    <row r="84" spans="1:82" ht="6.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row>
  </sheetData>
  <mergeCells count="6">
    <mergeCell ref="CE3:CE4"/>
    <mergeCell ref="E3:E4"/>
    <mergeCell ref="F3:CD3"/>
    <mergeCell ref="E46:E47"/>
    <mergeCell ref="F46:CD46"/>
    <mergeCell ref="CE46:CE47"/>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16"/>
  <sheetViews>
    <sheetView workbookViewId="0" topLeftCell="A1">
      <selection activeCell="A21" sqref="A21"/>
    </sheetView>
  </sheetViews>
  <sheetFormatPr defaultColWidth="9.140625" defaultRowHeight="12.75"/>
  <cols>
    <col min="1" max="1" width="37.28125" style="0" customWidth="1"/>
    <col min="3" max="3" width="10.28125" style="0" customWidth="1"/>
    <col min="4" max="4" width="11.7109375" style="0" customWidth="1"/>
    <col min="5" max="5" width="70.57421875" style="0" customWidth="1"/>
  </cols>
  <sheetData>
    <row r="1" ht="12.75">
      <c r="A1" t="s">
        <v>123</v>
      </c>
    </row>
    <row r="3" spans="1:5" ht="12.75">
      <c r="A3" s="3" t="s">
        <v>107</v>
      </c>
      <c r="B3" s="3" t="s">
        <v>108</v>
      </c>
      <c r="C3" s="3" t="s">
        <v>109</v>
      </c>
      <c r="D3" s="3" t="s">
        <v>124</v>
      </c>
      <c r="E3" s="3" t="s">
        <v>110</v>
      </c>
    </row>
    <row r="4" spans="1:5" ht="12.75">
      <c r="A4" t="s">
        <v>125</v>
      </c>
      <c r="B4">
        <v>1996</v>
      </c>
      <c r="C4" t="s">
        <v>165</v>
      </c>
      <c r="D4" s="40">
        <f>'[2]budget'!$D$44</f>
        <v>177373</v>
      </c>
      <c r="E4" t="s">
        <v>177</v>
      </c>
    </row>
    <row r="5" ht="12.75">
      <c r="D5" s="33"/>
    </row>
    <row r="6" spans="1:5" ht="12.75">
      <c r="A6" t="s">
        <v>152</v>
      </c>
      <c r="B6">
        <v>1996</v>
      </c>
      <c r="C6" t="s">
        <v>165</v>
      </c>
      <c r="D6" s="34">
        <v>-175938</v>
      </c>
      <c r="E6" t="s">
        <v>166</v>
      </c>
    </row>
    <row r="7" spans="1:5" ht="12.75">
      <c r="A7" t="s">
        <v>152</v>
      </c>
      <c r="B7">
        <v>1997</v>
      </c>
      <c r="C7" t="s">
        <v>165</v>
      </c>
      <c r="D7" s="34">
        <f>Mg+S_gm</f>
        <v>1435</v>
      </c>
      <c r="E7" t="s">
        <v>167</v>
      </c>
    </row>
    <row r="8" spans="1:5" ht="12.75">
      <c r="A8" t="s">
        <v>152</v>
      </c>
      <c r="B8">
        <v>1996.5</v>
      </c>
      <c r="C8" t="s">
        <v>165</v>
      </c>
      <c r="D8" s="33">
        <f>0.5*(D6+D7)</f>
        <v>-87251.5</v>
      </c>
      <c r="E8" t="s">
        <v>126</v>
      </c>
    </row>
    <row r="9" spans="1:5" ht="12.75">
      <c r="A9" t="s">
        <v>168</v>
      </c>
      <c r="D9" s="33">
        <f>Mg_1-Mg</f>
        <v>177373</v>
      </c>
      <c r="E9" t="s">
        <v>167</v>
      </c>
    </row>
    <row r="10" ht="12.75">
      <c r="D10" s="33"/>
    </row>
    <row r="11" spans="1:5" ht="12.75">
      <c r="A11" t="s">
        <v>153</v>
      </c>
      <c r="B11">
        <v>1996</v>
      </c>
      <c r="C11" t="s">
        <v>165</v>
      </c>
      <c r="D11" s="35">
        <f>-Mg</f>
        <v>175938</v>
      </c>
      <c r="E11" t="str">
        <f>E6</f>
        <v>Ministry of Finance</v>
      </c>
    </row>
    <row r="12" spans="1:5" ht="12.75">
      <c r="A12" t="s">
        <v>153</v>
      </c>
      <c r="B12">
        <v>1997</v>
      </c>
      <c r="C12" t="s">
        <v>165</v>
      </c>
      <c r="D12" s="35">
        <f>-Mg_1</f>
        <v>-1435</v>
      </c>
      <c r="E12" t="str">
        <f>E7</f>
        <v>calculated</v>
      </c>
    </row>
    <row r="13" spans="1:5" ht="12.75">
      <c r="A13" t="s">
        <v>153</v>
      </c>
      <c r="B13">
        <v>1996.5</v>
      </c>
      <c r="C13" t="s">
        <v>165</v>
      </c>
      <c r="D13" s="35">
        <f>-Mg_midpt</f>
        <v>87251.5</v>
      </c>
      <c r="E13" t="s">
        <v>176</v>
      </c>
    </row>
    <row r="14" spans="1:5" ht="12.75">
      <c r="A14" t="s">
        <v>169</v>
      </c>
      <c r="D14" s="33">
        <f>D12-D11</f>
        <v>-177373</v>
      </c>
      <c r="E14" t="s">
        <v>167</v>
      </c>
    </row>
    <row r="15" spans="1:5" ht="12.75">
      <c r="A15" t="s">
        <v>127</v>
      </c>
      <c r="D15" s="33">
        <v>-9429</v>
      </c>
      <c r="E15" t="s">
        <v>178</v>
      </c>
    </row>
    <row r="16" spans="1:5" ht="25.5" customHeight="1">
      <c r="A16" s="45"/>
      <c r="B16" s="45"/>
      <c r="C16" s="45"/>
      <c r="D16" s="45"/>
      <c r="E16" s="45"/>
    </row>
  </sheetData>
  <mergeCells count="1">
    <mergeCell ref="A16:E16"/>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CL31"/>
  <sheetViews>
    <sheetView workbookViewId="0" topLeftCell="A13">
      <selection activeCell="E8" sqref="E8:CB8"/>
    </sheetView>
  </sheetViews>
  <sheetFormatPr defaultColWidth="9.140625" defaultRowHeight="12.75"/>
  <cols>
    <col min="1" max="1" width="28.57421875" style="0" customWidth="1"/>
    <col min="3" max="3" width="13.421875" style="0" customWidth="1"/>
    <col min="4" max="4" width="43.7109375" style="0" customWidth="1"/>
    <col min="5" max="5" width="10.57421875" style="0" bestFit="1" customWidth="1"/>
    <col min="6" max="21" width="9.57421875" style="0" bestFit="1" customWidth="1"/>
    <col min="22" max="26" width="10.28125" style="0" bestFit="1" customWidth="1"/>
    <col min="27" max="55" width="11.28125" style="0" bestFit="1" customWidth="1"/>
    <col min="56" max="70" width="10.28125" style="0" bestFit="1" customWidth="1"/>
    <col min="71" max="71" width="9.57421875" style="0" bestFit="1" customWidth="1"/>
    <col min="72" max="73" width="10.28125" style="0" bestFit="1" customWidth="1"/>
    <col min="74" max="74" width="9.7109375" style="0" bestFit="1" customWidth="1"/>
    <col min="75" max="78" width="10.28125" style="0" bestFit="1" customWidth="1"/>
    <col min="79" max="79" width="9.7109375" style="0" bestFit="1" customWidth="1"/>
    <col min="80" max="80" width="10.28125" style="0" bestFit="1" customWidth="1"/>
    <col min="82" max="82" width="10.140625" style="0" bestFit="1" customWidth="1"/>
  </cols>
  <sheetData>
    <row r="1" ht="12.75">
      <c r="A1" t="s">
        <v>105</v>
      </c>
    </row>
    <row r="2" ht="12.75">
      <c r="E2" t="s">
        <v>106</v>
      </c>
    </row>
    <row r="3" spans="1:90" ht="12.75">
      <c r="A3" s="3" t="s">
        <v>107</v>
      </c>
      <c r="B3" s="3" t="s">
        <v>108</v>
      </c>
      <c r="C3" s="3" t="s">
        <v>109</v>
      </c>
      <c r="D3" s="3" t="s">
        <v>110</v>
      </c>
      <c r="E3" s="3">
        <v>0</v>
      </c>
      <c r="F3" s="3">
        <v>1</v>
      </c>
      <c r="G3" s="3">
        <v>2</v>
      </c>
      <c r="H3" s="3">
        <v>3</v>
      </c>
      <c r="I3" s="3">
        <v>4</v>
      </c>
      <c r="J3" s="3">
        <v>5</v>
      </c>
      <c r="K3" s="3">
        <v>6</v>
      </c>
      <c r="L3" s="3">
        <v>7</v>
      </c>
      <c r="M3" s="3">
        <v>8</v>
      </c>
      <c r="N3" s="3">
        <v>9</v>
      </c>
      <c r="O3" s="3">
        <v>10</v>
      </c>
      <c r="P3" s="3">
        <v>11</v>
      </c>
      <c r="Q3" s="3">
        <v>12</v>
      </c>
      <c r="R3" s="3">
        <v>13</v>
      </c>
      <c r="S3" s="3">
        <v>14</v>
      </c>
      <c r="T3" s="3">
        <v>15</v>
      </c>
      <c r="U3" s="3">
        <v>16</v>
      </c>
      <c r="V3" s="3">
        <v>17</v>
      </c>
      <c r="W3" s="3">
        <v>18</v>
      </c>
      <c r="X3" s="3">
        <v>19</v>
      </c>
      <c r="Y3" s="3">
        <v>20</v>
      </c>
      <c r="Z3" s="3">
        <v>21</v>
      </c>
      <c r="AA3" s="3">
        <v>22</v>
      </c>
      <c r="AB3" s="3">
        <v>23</v>
      </c>
      <c r="AC3" s="3">
        <v>24</v>
      </c>
      <c r="AD3" s="3">
        <v>25</v>
      </c>
      <c r="AE3" s="3">
        <v>26</v>
      </c>
      <c r="AF3" s="3">
        <v>27</v>
      </c>
      <c r="AG3" s="3">
        <v>28</v>
      </c>
      <c r="AH3" s="3">
        <v>29</v>
      </c>
      <c r="AI3" s="3">
        <v>30</v>
      </c>
      <c r="AJ3" s="3">
        <v>31</v>
      </c>
      <c r="AK3" s="3">
        <v>32</v>
      </c>
      <c r="AL3" s="3">
        <v>33</v>
      </c>
      <c r="AM3" s="3">
        <v>34</v>
      </c>
      <c r="AN3" s="3">
        <v>35</v>
      </c>
      <c r="AO3" s="3">
        <v>36</v>
      </c>
      <c r="AP3" s="3">
        <v>37</v>
      </c>
      <c r="AQ3" s="3">
        <v>38</v>
      </c>
      <c r="AR3" s="3">
        <v>39</v>
      </c>
      <c r="AS3" s="3">
        <v>40</v>
      </c>
      <c r="AT3" s="3">
        <v>41</v>
      </c>
      <c r="AU3" s="3">
        <v>42</v>
      </c>
      <c r="AV3" s="3">
        <v>43</v>
      </c>
      <c r="AW3" s="3">
        <v>44</v>
      </c>
      <c r="AX3" s="3">
        <v>45</v>
      </c>
      <c r="AY3" s="3">
        <v>46</v>
      </c>
      <c r="AZ3" s="3">
        <v>47</v>
      </c>
      <c r="BA3" s="3">
        <v>48</v>
      </c>
      <c r="BB3" s="3">
        <v>49</v>
      </c>
      <c r="BC3" s="3">
        <v>50</v>
      </c>
      <c r="BD3" s="3">
        <v>51</v>
      </c>
      <c r="BE3" s="3">
        <v>52</v>
      </c>
      <c r="BF3" s="3">
        <v>53</v>
      </c>
      <c r="BG3" s="3">
        <v>54</v>
      </c>
      <c r="BH3" s="3">
        <v>55</v>
      </c>
      <c r="BI3" s="3">
        <v>56</v>
      </c>
      <c r="BJ3" s="3">
        <v>57</v>
      </c>
      <c r="BK3" s="3">
        <v>58</v>
      </c>
      <c r="BL3" s="3">
        <v>59</v>
      </c>
      <c r="BM3" s="3">
        <v>60</v>
      </c>
      <c r="BN3" s="3">
        <v>61</v>
      </c>
      <c r="BO3" s="3">
        <v>62</v>
      </c>
      <c r="BP3" s="3">
        <v>63</v>
      </c>
      <c r="BQ3" s="3">
        <v>64</v>
      </c>
      <c r="BR3" s="3">
        <v>65</v>
      </c>
      <c r="BS3" s="3">
        <v>66</v>
      </c>
      <c r="BT3" s="3">
        <v>67</v>
      </c>
      <c r="BU3" s="3">
        <v>68</v>
      </c>
      <c r="BV3" s="3">
        <v>69</v>
      </c>
      <c r="BW3" s="3">
        <v>70</v>
      </c>
      <c r="BX3" s="3">
        <v>71</v>
      </c>
      <c r="BY3" s="3">
        <v>72</v>
      </c>
      <c r="BZ3" s="3">
        <v>73</v>
      </c>
      <c r="CA3" s="3">
        <v>74</v>
      </c>
      <c r="CB3" s="3">
        <v>75</v>
      </c>
      <c r="CC3" s="3"/>
      <c r="CD3" s="3" t="s">
        <v>0</v>
      </c>
      <c r="CE3" s="3"/>
      <c r="CF3" s="3"/>
      <c r="CG3" s="3"/>
      <c r="CH3" s="3"/>
      <c r="CI3" s="3"/>
      <c r="CJ3" s="3"/>
      <c r="CK3" s="3"/>
      <c r="CL3" s="3"/>
    </row>
    <row r="5" spans="1:82" ht="12.75">
      <c r="A5" t="s">
        <v>111</v>
      </c>
      <c r="B5" s="17">
        <v>1996</v>
      </c>
      <c r="C5" s="18" t="s">
        <v>112</v>
      </c>
      <c r="D5" s="16" t="s">
        <v>204</v>
      </c>
      <c r="E5">
        <v>0</v>
      </c>
      <c r="F5">
        <v>0</v>
      </c>
      <c r="G5">
        <v>0</v>
      </c>
      <c r="H5">
        <v>0</v>
      </c>
      <c r="I5">
        <v>0</v>
      </c>
      <c r="J5">
        <v>0</v>
      </c>
      <c r="K5">
        <v>0</v>
      </c>
      <c r="L5">
        <v>0</v>
      </c>
      <c r="M5">
        <v>0</v>
      </c>
      <c r="N5">
        <v>0</v>
      </c>
      <c r="O5">
        <v>0</v>
      </c>
      <c r="P5">
        <v>0</v>
      </c>
      <c r="Q5">
        <v>0</v>
      </c>
      <c r="R5">
        <v>0</v>
      </c>
      <c r="S5">
        <v>0</v>
      </c>
      <c r="T5">
        <v>0.0003156495278466623</v>
      </c>
      <c r="U5">
        <v>0.0006049900636074892</v>
      </c>
      <c r="V5">
        <v>0.001005162474685947</v>
      </c>
      <c r="W5">
        <v>0.0015783089924238062</v>
      </c>
      <c r="X5">
        <v>0.0022415662026092154</v>
      </c>
      <c r="Y5">
        <v>0.0030009692536168133</v>
      </c>
      <c r="Z5">
        <v>0.003814080876800685</v>
      </c>
      <c r="AA5">
        <v>0.00469867829388955</v>
      </c>
      <c r="AB5">
        <v>0.005453531450516301</v>
      </c>
      <c r="AC5">
        <v>0.006098811205449706</v>
      </c>
      <c r="AD5">
        <v>0.006767392772741318</v>
      </c>
      <c r="AE5">
        <v>0.0077245289619105265</v>
      </c>
      <c r="AF5">
        <v>0.00903056424799127</v>
      </c>
      <c r="AG5">
        <v>0.010619671725421147</v>
      </c>
      <c r="AH5">
        <v>0.011146593196741057</v>
      </c>
      <c r="AI5">
        <v>0.01122143761956366</v>
      </c>
      <c r="AJ5">
        <v>0.011430707529717839</v>
      </c>
      <c r="AK5">
        <v>0.012958720060750264</v>
      </c>
      <c r="AL5">
        <v>0.014307437866499382</v>
      </c>
      <c r="AM5">
        <v>0.015522738361245784</v>
      </c>
      <c r="AN5">
        <v>0.016197762013539323</v>
      </c>
      <c r="AO5">
        <v>0.016945576535908592</v>
      </c>
      <c r="AP5">
        <v>0.017946571091042033</v>
      </c>
      <c r="AQ5">
        <v>0.018914887254827106</v>
      </c>
      <c r="AR5">
        <v>0.019987281181049754</v>
      </c>
      <c r="AS5">
        <v>0.02080219549898808</v>
      </c>
      <c r="AT5">
        <v>0.022201845618087003</v>
      </c>
      <c r="AU5">
        <v>0.022947680987887686</v>
      </c>
      <c r="AV5">
        <v>0.02320283424277145</v>
      </c>
      <c r="AW5">
        <v>0.022561566167016166</v>
      </c>
      <c r="AX5">
        <v>0.022462674851789106</v>
      </c>
      <c r="AY5">
        <v>0.023548599366955882</v>
      </c>
      <c r="AZ5">
        <v>0.025246581800927207</v>
      </c>
      <c r="BA5">
        <v>0.0262412873844691</v>
      </c>
      <c r="BB5">
        <v>0.02610326427112548</v>
      </c>
      <c r="BC5">
        <v>0.025250515306004962</v>
      </c>
      <c r="BD5">
        <v>0.023771022473845518</v>
      </c>
      <c r="BE5">
        <v>0.022492361601186214</v>
      </c>
      <c r="BF5">
        <v>0.021950387572057802</v>
      </c>
      <c r="BG5">
        <v>0.021941359272163063</v>
      </c>
      <c r="BH5">
        <v>0.022508219621794348</v>
      </c>
      <c r="BI5">
        <v>0.023305973376872912</v>
      </c>
      <c r="BJ5">
        <v>0.023500032763622676</v>
      </c>
      <c r="BK5">
        <v>0.02311264181795414</v>
      </c>
      <c r="BL5">
        <v>0.022303678975146478</v>
      </c>
      <c r="BM5">
        <v>0.02093164695700944</v>
      </c>
      <c r="BN5">
        <v>0.01957727905076487</v>
      </c>
      <c r="BO5">
        <v>0.018730550030504292</v>
      </c>
      <c r="BP5">
        <v>0.018426378919032108</v>
      </c>
      <c r="BQ5">
        <v>0.018345260081174573</v>
      </c>
      <c r="BR5">
        <v>0.018458548909162233</v>
      </c>
      <c r="BS5">
        <v>0.018820014088358882</v>
      </c>
      <c r="BT5">
        <v>0.01949590897752271</v>
      </c>
      <c r="BU5">
        <v>0.020275017400966273</v>
      </c>
      <c r="BV5">
        <v>0.020952669859559035</v>
      </c>
      <c r="BW5">
        <v>0.020863086653592853</v>
      </c>
      <c r="BX5">
        <v>0.019723188043874424</v>
      </c>
      <c r="BY5">
        <v>0.01926118935421129</v>
      </c>
      <c r="BZ5">
        <v>0.0184835867256803</v>
      </c>
      <c r="CA5">
        <v>0.017553036200216417</v>
      </c>
      <c r="CB5">
        <v>0.015114297017309595</v>
      </c>
      <c r="CD5">
        <f>SUM(E5:CB5)</f>
        <v>0.9999999999999998</v>
      </c>
    </row>
    <row r="6" spans="1:82" ht="12.75">
      <c r="A6" t="s">
        <v>111</v>
      </c>
      <c r="B6" s="17">
        <v>1997</v>
      </c>
      <c r="C6" s="18" t="s">
        <v>112</v>
      </c>
      <c r="D6" s="16" t="s">
        <v>204</v>
      </c>
      <c r="E6">
        <v>0</v>
      </c>
      <c r="F6">
        <v>0</v>
      </c>
      <c r="G6">
        <v>0</v>
      </c>
      <c r="H6">
        <v>0</v>
      </c>
      <c r="I6">
        <v>0</v>
      </c>
      <c r="J6">
        <v>0</v>
      </c>
      <c r="K6">
        <v>0</v>
      </c>
      <c r="L6">
        <v>0</v>
      </c>
      <c r="M6">
        <v>0</v>
      </c>
      <c r="N6">
        <v>0</v>
      </c>
      <c r="O6">
        <v>0</v>
      </c>
      <c r="P6">
        <v>0</v>
      </c>
      <c r="Q6">
        <v>0</v>
      </c>
      <c r="R6">
        <v>0</v>
      </c>
      <c r="S6">
        <v>0</v>
      </c>
      <c r="T6">
        <v>0.0003156495278466623</v>
      </c>
      <c r="U6">
        <v>0.0006049900636074892</v>
      </c>
      <c r="V6">
        <v>0.001005162474685947</v>
      </c>
      <c r="W6">
        <v>0.0015783089924238062</v>
      </c>
      <c r="X6">
        <v>0.0022415662026092154</v>
      </c>
      <c r="Y6">
        <v>0.0030009692536168133</v>
      </c>
      <c r="Z6">
        <v>0.003814080876800685</v>
      </c>
      <c r="AA6">
        <v>0.00469867829388955</v>
      </c>
      <c r="AB6">
        <v>0.005453531450516301</v>
      </c>
      <c r="AC6">
        <v>0.006098811205449706</v>
      </c>
      <c r="AD6">
        <v>0.006767392772741318</v>
      </c>
      <c r="AE6">
        <v>0.0077245289619105265</v>
      </c>
      <c r="AF6">
        <v>0.00903056424799127</v>
      </c>
      <c r="AG6">
        <v>0.010619671725421147</v>
      </c>
      <c r="AH6">
        <v>0.011146593196741057</v>
      </c>
      <c r="AI6">
        <v>0.01122143761956366</v>
      </c>
      <c r="AJ6">
        <v>0.011430707529717839</v>
      </c>
      <c r="AK6">
        <v>0.012958720060750264</v>
      </c>
      <c r="AL6">
        <v>0.014307437866499382</v>
      </c>
      <c r="AM6">
        <v>0.015522738361245784</v>
      </c>
      <c r="AN6">
        <v>0.016197762013539323</v>
      </c>
      <c r="AO6">
        <v>0.016945576535908592</v>
      </c>
      <c r="AP6">
        <v>0.017946571091042033</v>
      </c>
      <c r="AQ6">
        <v>0.018914887254827106</v>
      </c>
      <c r="AR6">
        <v>0.019987281181049754</v>
      </c>
      <c r="AS6">
        <v>0.02080219549898808</v>
      </c>
      <c r="AT6">
        <v>0.022201845618087003</v>
      </c>
      <c r="AU6">
        <v>0.022947680987887686</v>
      </c>
      <c r="AV6">
        <v>0.02320283424277145</v>
      </c>
      <c r="AW6">
        <v>0.022561566167016166</v>
      </c>
      <c r="AX6">
        <v>0.022462674851789106</v>
      </c>
      <c r="AY6">
        <v>0.023548599366955882</v>
      </c>
      <c r="AZ6">
        <v>0.025246581800927207</v>
      </c>
      <c r="BA6">
        <v>0.0262412873844691</v>
      </c>
      <c r="BB6">
        <v>0.02610326427112548</v>
      </c>
      <c r="BC6">
        <v>0.025250515306004962</v>
      </c>
      <c r="BD6">
        <v>0.023771022473845518</v>
      </c>
      <c r="BE6">
        <v>0.022492361601186214</v>
      </c>
      <c r="BF6">
        <v>0.021950387572057802</v>
      </c>
      <c r="BG6">
        <v>0.021941359272163063</v>
      </c>
      <c r="BH6">
        <v>0.022508219621794348</v>
      </c>
      <c r="BI6">
        <v>0.023305973376872912</v>
      </c>
      <c r="BJ6">
        <v>0.023500032763622676</v>
      </c>
      <c r="BK6">
        <v>0.02311264181795414</v>
      </c>
      <c r="BL6">
        <v>0.022303678975146478</v>
      </c>
      <c r="BM6">
        <v>0.02093164695700944</v>
      </c>
      <c r="BN6">
        <v>0.01957727905076487</v>
      </c>
      <c r="BO6">
        <v>0.018730550030504292</v>
      </c>
      <c r="BP6">
        <v>0.018426378919032108</v>
      </c>
      <c r="BQ6">
        <v>0.018345260081174573</v>
      </c>
      <c r="BR6">
        <v>0.018458548909162233</v>
      </c>
      <c r="BS6">
        <v>0.018820014088358882</v>
      </c>
      <c r="BT6">
        <v>0.01949590897752271</v>
      </c>
      <c r="BU6">
        <v>0.020275017400966273</v>
      </c>
      <c r="BV6">
        <v>0.020952669859559035</v>
      </c>
      <c r="BW6">
        <v>0.020863086653592853</v>
      </c>
      <c r="BX6">
        <v>0.019723188043874424</v>
      </c>
      <c r="BY6">
        <v>0.01926118935421129</v>
      </c>
      <c r="BZ6">
        <v>0.0184835867256803</v>
      </c>
      <c r="CA6">
        <v>0.017553036200216417</v>
      </c>
      <c r="CB6">
        <v>0.015114297017309595</v>
      </c>
      <c r="CD6">
        <f>SUM(E6:CB6)</f>
        <v>0.9999999999999998</v>
      </c>
    </row>
    <row r="7" spans="1:82" ht="12.75">
      <c r="A7" t="s">
        <v>150</v>
      </c>
      <c r="B7">
        <v>1996</v>
      </c>
      <c r="C7" s="18" t="s">
        <v>112</v>
      </c>
      <c r="D7" s="16" t="s">
        <v>205</v>
      </c>
      <c r="E7">
        <v>0</v>
      </c>
      <c r="F7">
        <v>0</v>
      </c>
      <c r="G7">
        <v>0</v>
      </c>
      <c r="H7">
        <v>0</v>
      </c>
      <c r="I7">
        <v>0</v>
      </c>
      <c r="J7">
        <v>0</v>
      </c>
      <c r="K7">
        <v>0</v>
      </c>
      <c r="L7">
        <v>0</v>
      </c>
      <c r="M7">
        <v>0</v>
      </c>
      <c r="N7">
        <v>0</v>
      </c>
      <c r="O7">
        <v>0</v>
      </c>
      <c r="P7">
        <v>0</v>
      </c>
      <c r="Q7">
        <v>0</v>
      </c>
      <c r="R7">
        <v>0</v>
      </c>
      <c r="S7">
        <v>0</v>
      </c>
      <c r="T7">
        <v>3.638491098828026E-07</v>
      </c>
      <c r="U7">
        <v>2.2262913328262862E-06</v>
      </c>
      <c r="V7">
        <v>3.1087618766857977E-06</v>
      </c>
      <c r="W7">
        <v>1.2715212401415959E-05</v>
      </c>
      <c r="X7">
        <v>7.994649692328073E-05</v>
      </c>
      <c r="Y7">
        <v>0.00024199705367098712</v>
      </c>
      <c r="Z7">
        <v>0.00041642134903118296</v>
      </c>
      <c r="AA7">
        <v>0.0005957136529957202</v>
      </c>
      <c r="AB7">
        <v>0.0006128941844608781</v>
      </c>
      <c r="AC7">
        <v>0.0005869323727359203</v>
      </c>
      <c r="AD7">
        <v>0.0006580697893984473</v>
      </c>
      <c r="AE7">
        <v>0.0012083236591025068</v>
      </c>
      <c r="AF7">
        <v>0.0022972883302494625</v>
      </c>
      <c r="AG7">
        <v>0.004084916010211997</v>
      </c>
      <c r="AH7">
        <v>0.004500814715485942</v>
      </c>
      <c r="AI7">
        <v>0.003917109452728715</v>
      </c>
      <c r="AJ7">
        <v>0.00357073981440448</v>
      </c>
      <c r="AK7">
        <v>0.005838506620652254</v>
      </c>
      <c r="AL7">
        <v>0.007775683977427472</v>
      </c>
      <c r="AM7">
        <v>0.008943882050657876</v>
      </c>
      <c r="AN7">
        <v>0.009172050779447327</v>
      </c>
      <c r="AO7">
        <v>0.009560715392933086</v>
      </c>
      <c r="AP7">
        <v>0.010282574643679513</v>
      </c>
      <c r="AQ7">
        <v>0.011445535401371896</v>
      </c>
      <c r="AR7">
        <v>0.013951735401789523</v>
      </c>
      <c r="AS7">
        <v>0.015475873513525884</v>
      </c>
      <c r="AT7">
        <v>0.017924000474532978</v>
      </c>
      <c r="AU7">
        <v>0.01877973518842135</v>
      </c>
      <c r="AV7">
        <v>0.01900054854278375</v>
      </c>
      <c r="AW7">
        <v>0.018080253102786274</v>
      </c>
      <c r="AX7">
        <v>0.01802879862559848</v>
      </c>
      <c r="AY7">
        <v>0.01972829464259502</v>
      </c>
      <c r="AZ7">
        <v>0.02245381652630405</v>
      </c>
      <c r="BA7">
        <v>0.024734273244334862</v>
      </c>
      <c r="BB7">
        <v>0.025445783130578385</v>
      </c>
      <c r="BC7">
        <v>0.02472150948136318</v>
      </c>
      <c r="BD7">
        <v>0.022814592755364835</v>
      </c>
      <c r="BE7">
        <v>0.02100201858579583</v>
      </c>
      <c r="BF7">
        <v>0.020155332129738166</v>
      </c>
      <c r="BG7">
        <v>0.0203064202738328</v>
      </c>
      <c r="BH7">
        <v>0.02186647436870447</v>
      </c>
      <c r="BI7">
        <v>0.023875057581439763</v>
      </c>
      <c r="BJ7">
        <v>0.025253395260194732</v>
      </c>
      <c r="BK7">
        <v>0.026064274512773548</v>
      </c>
      <c r="BL7">
        <v>0.02649245163678633</v>
      </c>
      <c r="BM7">
        <v>0.025989164709511004</v>
      </c>
      <c r="BN7">
        <v>0.0253974943113618</v>
      </c>
      <c r="BO7">
        <v>0.02550835267906963</v>
      </c>
      <c r="BP7">
        <v>0.026101275742950257</v>
      </c>
      <c r="BQ7">
        <v>0.02667918041551085</v>
      </c>
      <c r="BR7">
        <v>0.027636692945315833</v>
      </c>
      <c r="BS7">
        <v>0.029090721718622557</v>
      </c>
      <c r="BT7">
        <v>0.030447525274603746</v>
      </c>
      <c r="BU7">
        <v>0.03227933049765742</v>
      </c>
      <c r="BV7">
        <v>0.03394750307263982</v>
      </c>
      <c r="BW7">
        <v>0.0340508157015218</v>
      </c>
      <c r="BX7">
        <v>0.032526385244458694</v>
      </c>
      <c r="BY7">
        <v>0.03210771869181659</v>
      </c>
      <c r="BZ7">
        <v>0.03102564580679513</v>
      </c>
      <c r="CA7">
        <v>0.02966323754898304</v>
      </c>
      <c r="CB7">
        <v>0.025585786797647943</v>
      </c>
      <c r="CD7">
        <f>SUM(E7:CB7)</f>
        <v>1.0000000000000002</v>
      </c>
    </row>
    <row r="8" spans="1:82" ht="12.75">
      <c r="A8" t="s">
        <v>150</v>
      </c>
      <c r="B8">
        <v>1997</v>
      </c>
      <c r="C8" s="20" t="s">
        <v>151</v>
      </c>
      <c r="D8" s="16" t="s">
        <v>205</v>
      </c>
      <c r="E8">
        <v>0</v>
      </c>
      <c r="F8">
        <v>0</v>
      </c>
      <c r="G8">
        <v>0</v>
      </c>
      <c r="H8">
        <v>0</v>
      </c>
      <c r="I8">
        <v>0</v>
      </c>
      <c r="J8">
        <v>0</v>
      </c>
      <c r="K8">
        <v>0</v>
      </c>
      <c r="L8">
        <v>0</v>
      </c>
      <c r="M8">
        <v>0</v>
      </c>
      <c r="N8">
        <v>0</v>
      </c>
      <c r="O8">
        <v>0</v>
      </c>
      <c r="P8">
        <v>0</v>
      </c>
      <c r="Q8">
        <v>0</v>
      </c>
      <c r="R8">
        <v>0</v>
      </c>
      <c r="S8">
        <v>0</v>
      </c>
      <c r="T8">
        <v>3.638491098828026E-07</v>
      </c>
      <c r="U8">
        <v>2.2262913328262862E-06</v>
      </c>
      <c r="V8">
        <v>3.1087618766857977E-06</v>
      </c>
      <c r="W8">
        <v>1.2715212401415959E-05</v>
      </c>
      <c r="X8">
        <v>7.994649692328073E-05</v>
      </c>
      <c r="Y8">
        <v>0.00024199705367098712</v>
      </c>
      <c r="Z8">
        <v>0.00041642134903118296</v>
      </c>
      <c r="AA8">
        <v>0.0005957136529957202</v>
      </c>
      <c r="AB8">
        <v>0.0006128941844608781</v>
      </c>
      <c r="AC8">
        <v>0.0005869323727359203</v>
      </c>
      <c r="AD8">
        <v>0.0006580697893984473</v>
      </c>
      <c r="AE8">
        <v>0.0012083236591025068</v>
      </c>
      <c r="AF8">
        <v>0.0022972883302494625</v>
      </c>
      <c r="AG8">
        <v>0.004084916010211997</v>
      </c>
      <c r="AH8">
        <v>0.004500814715485942</v>
      </c>
      <c r="AI8">
        <v>0.003917109452728715</v>
      </c>
      <c r="AJ8">
        <v>0.00357073981440448</v>
      </c>
      <c r="AK8">
        <v>0.005838506620652254</v>
      </c>
      <c r="AL8">
        <v>0.007775683977427472</v>
      </c>
      <c r="AM8">
        <v>0.008943882050657876</v>
      </c>
      <c r="AN8">
        <v>0.009172050779447327</v>
      </c>
      <c r="AO8">
        <v>0.009560715392933086</v>
      </c>
      <c r="AP8">
        <v>0.010282574643679513</v>
      </c>
      <c r="AQ8">
        <v>0.011445535401371896</v>
      </c>
      <c r="AR8">
        <v>0.013951735401789523</v>
      </c>
      <c r="AS8">
        <v>0.015475873513525884</v>
      </c>
      <c r="AT8">
        <v>0.017924000474532978</v>
      </c>
      <c r="AU8">
        <v>0.01877973518842135</v>
      </c>
      <c r="AV8">
        <v>0.01900054854278375</v>
      </c>
      <c r="AW8">
        <v>0.018080253102786274</v>
      </c>
      <c r="AX8">
        <v>0.01802879862559848</v>
      </c>
      <c r="AY8">
        <v>0.01972829464259502</v>
      </c>
      <c r="AZ8">
        <v>0.02245381652630405</v>
      </c>
      <c r="BA8">
        <v>0.024734273244334862</v>
      </c>
      <c r="BB8">
        <v>0.025445783130578385</v>
      </c>
      <c r="BC8">
        <v>0.02472150948136318</v>
      </c>
      <c r="BD8">
        <v>0.022814592755364835</v>
      </c>
      <c r="BE8">
        <v>0.02100201858579583</v>
      </c>
      <c r="BF8">
        <v>0.020155332129738166</v>
      </c>
      <c r="BG8">
        <v>0.0203064202738328</v>
      </c>
      <c r="BH8">
        <v>0.02186647436870447</v>
      </c>
      <c r="BI8">
        <v>0.023875057581439763</v>
      </c>
      <c r="BJ8">
        <v>0.025253395260194732</v>
      </c>
      <c r="BK8">
        <v>0.026064274512773548</v>
      </c>
      <c r="BL8">
        <v>0.02649245163678633</v>
      </c>
      <c r="BM8">
        <v>0.025989164709511004</v>
      </c>
      <c r="BN8">
        <v>0.0253974943113618</v>
      </c>
      <c r="BO8">
        <v>0.02550835267906963</v>
      </c>
      <c r="BP8">
        <v>0.026101275742950257</v>
      </c>
      <c r="BQ8">
        <v>0.02667918041551085</v>
      </c>
      <c r="BR8">
        <v>0.027636692945315833</v>
      </c>
      <c r="BS8">
        <v>0.029090721718622557</v>
      </c>
      <c r="BT8">
        <v>0.030447525274603746</v>
      </c>
      <c r="BU8">
        <v>0.03227933049765742</v>
      </c>
      <c r="BV8">
        <v>0.03394750307263982</v>
      </c>
      <c r="BW8">
        <v>0.0340508157015218</v>
      </c>
      <c r="BX8">
        <v>0.032526385244458694</v>
      </c>
      <c r="BY8">
        <v>0.03210771869181659</v>
      </c>
      <c r="BZ8">
        <v>0.03102564580679513</v>
      </c>
      <c r="CA8">
        <v>0.02966323754898304</v>
      </c>
      <c r="CB8">
        <v>0.025585786797647943</v>
      </c>
      <c r="CD8">
        <f>SUM(E8:CB8)</f>
        <v>1.0000000000000002</v>
      </c>
    </row>
    <row r="10" spans="1:82" ht="12.75">
      <c r="A10" t="s">
        <v>113</v>
      </c>
      <c r="B10">
        <v>1996</v>
      </c>
      <c r="C10" t="s">
        <v>170</v>
      </c>
      <c r="D10" t="s">
        <v>114</v>
      </c>
      <c r="E10">
        <v>1080</v>
      </c>
      <c r="F10">
        <v>1082</v>
      </c>
      <c r="G10">
        <v>1079</v>
      </c>
      <c r="H10">
        <v>1076</v>
      </c>
      <c r="I10">
        <v>1073</v>
      </c>
      <c r="J10">
        <v>1071</v>
      </c>
      <c r="K10">
        <v>1075</v>
      </c>
      <c r="L10">
        <v>1080</v>
      </c>
      <c r="M10">
        <v>1087</v>
      </c>
      <c r="N10">
        <v>1097</v>
      </c>
      <c r="O10">
        <v>1108</v>
      </c>
      <c r="P10">
        <v>1119</v>
      </c>
      <c r="Q10">
        <v>1130</v>
      </c>
      <c r="R10">
        <v>1141</v>
      </c>
      <c r="S10">
        <v>1149</v>
      </c>
      <c r="T10">
        <v>1155</v>
      </c>
      <c r="U10">
        <v>1160</v>
      </c>
      <c r="V10">
        <v>1165</v>
      </c>
      <c r="W10">
        <v>1167</v>
      </c>
      <c r="X10">
        <v>1166</v>
      </c>
      <c r="Y10">
        <v>1163</v>
      </c>
      <c r="Z10">
        <v>1158</v>
      </c>
      <c r="AA10">
        <v>1153</v>
      </c>
      <c r="AB10">
        <v>1145</v>
      </c>
      <c r="AC10">
        <v>1135</v>
      </c>
      <c r="AD10">
        <v>1123</v>
      </c>
      <c r="AE10">
        <v>1111</v>
      </c>
      <c r="AF10">
        <v>1096</v>
      </c>
      <c r="AG10">
        <v>1081</v>
      </c>
      <c r="AH10">
        <v>1066</v>
      </c>
      <c r="AI10">
        <v>1049</v>
      </c>
      <c r="AJ10">
        <v>1032</v>
      </c>
      <c r="AK10">
        <v>1012</v>
      </c>
      <c r="AL10">
        <v>994</v>
      </c>
      <c r="AM10">
        <v>977</v>
      </c>
      <c r="AN10">
        <v>960</v>
      </c>
      <c r="AO10">
        <v>942</v>
      </c>
      <c r="AP10">
        <v>922</v>
      </c>
      <c r="AQ10">
        <v>902</v>
      </c>
      <c r="AR10">
        <v>878</v>
      </c>
      <c r="AS10">
        <v>853</v>
      </c>
      <c r="AT10">
        <v>827</v>
      </c>
      <c r="AU10">
        <v>802</v>
      </c>
      <c r="AV10">
        <v>772</v>
      </c>
      <c r="AW10">
        <v>736</v>
      </c>
      <c r="AX10">
        <v>696</v>
      </c>
      <c r="AY10">
        <v>658</v>
      </c>
      <c r="AZ10">
        <v>618</v>
      </c>
      <c r="BA10">
        <v>585</v>
      </c>
      <c r="BB10">
        <v>560</v>
      </c>
      <c r="BC10">
        <v>542</v>
      </c>
      <c r="BD10">
        <v>525</v>
      </c>
      <c r="BE10">
        <v>507</v>
      </c>
      <c r="BF10">
        <v>492</v>
      </c>
      <c r="BG10">
        <v>481</v>
      </c>
      <c r="BH10">
        <v>471</v>
      </c>
      <c r="BI10">
        <v>461</v>
      </c>
      <c r="BJ10">
        <v>453</v>
      </c>
      <c r="BK10">
        <v>443</v>
      </c>
      <c r="BL10">
        <v>427</v>
      </c>
      <c r="BM10">
        <v>409</v>
      </c>
      <c r="BN10">
        <v>383</v>
      </c>
      <c r="BO10">
        <v>365</v>
      </c>
      <c r="BP10">
        <v>346</v>
      </c>
      <c r="BQ10">
        <v>323</v>
      </c>
      <c r="BR10">
        <v>300</v>
      </c>
      <c r="BS10">
        <v>283</v>
      </c>
      <c r="BT10">
        <v>261</v>
      </c>
      <c r="BU10">
        <v>238</v>
      </c>
      <c r="BV10">
        <v>216</v>
      </c>
      <c r="BW10">
        <v>195</v>
      </c>
      <c r="BX10">
        <v>180</v>
      </c>
      <c r="BY10">
        <v>166</v>
      </c>
      <c r="BZ10">
        <v>156</v>
      </c>
      <c r="CA10">
        <v>149</v>
      </c>
      <c r="CB10">
        <v>966</v>
      </c>
      <c r="CD10">
        <f>SUM(E10:CB10)</f>
        <v>60004</v>
      </c>
    </row>
    <row r="11" spans="1:82" ht="12.75">
      <c r="A11" t="s">
        <v>115</v>
      </c>
      <c r="B11">
        <v>1997</v>
      </c>
      <c r="C11" t="s">
        <v>170</v>
      </c>
      <c r="D11" t="s">
        <v>114</v>
      </c>
      <c r="E11">
        <v>1068</v>
      </c>
      <c r="F11">
        <v>1062</v>
      </c>
      <c r="G11">
        <v>1076</v>
      </c>
      <c r="H11">
        <v>1075</v>
      </c>
      <c r="I11">
        <v>1073</v>
      </c>
      <c r="J11">
        <v>1073</v>
      </c>
      <c r="K11">
        <v>1073</v>
      </c>
      <c r="L11">
        <v>1076</v>
      </c>
      <c r="M11">
        <v>1080</v>
      </c>
      <c r="N11">
        <v>1086</v>
      </c>
      <c r="O11">
        <v>1095</v>
      </c>
      <c r="P11">
        <v>1106</v>
      </c>
      <c r="Q11">
        <v>1118</v>
      </c>
      <c r="R11">
        <v>1130</v>
      </c>
      <c r="S11">
        <v>1140</v>
      </c>
      <c r="T11">
        <v>1148</v>
      </c>
      <c r="U11">
        <v>1154</v>
      </c>
      <c r="V11">
        <v>1159</v>
      </c>
      <c r="W11">
        <v>1163</v>
      </c>
      <c r="X11">
        <v>1165</v>
      </c>
      <c r="Y11">
        <v>1165</v>
      </c>
      <c r="Z11">
        <v>1162</v>
      </c>
      <c r="AA11">
        <v>1157</v>
      </c>
      <c r="AB11">
        <v>1151</v>
      </c>
      <c r="AC11">
        <v>1143</v>
      </c>
      <c r="AD11">
        <v>1132</v>
      </c>
      <c r="AE11">
        <v>1120</v>
      </c>
      <c r="AF11">
        <v>1106</v>
      </c>
      <c r="AG11">
        <v>1092</v>
      </c>
      <c r="AH11">
        <v>1076</v>
      </c>
      <c r="AI11">
        <v>1061</v>
      </c>
      <c r="AJ11">
        <v>1044</v>
      </c>
      <c r="AK11">
        <v>1026</v>
      </c>
      <c r="AL11">
        <v>1007</v>
      </c>
      <c r="AM11">
        <v>988</v>
      </c>
      <c r="AN11">
        <v>971</v>
      </c>
      <c r="AO11">
        <v>954</v>
      </c>
      <c r="AP11">
        <v>936</v>
      </c>
      <c r="AQ11">
        <v>918</v>
      </c>
      <c r="AR11">
        <v>897</v>
      </c>
      <c r="AS11">
        <v>874</v>
      </c>
      <c r="AT11">
        <v>849</v>
      </c>
      <c r="AU11">
        <v>823</v>
      </c>
      <c r="AV11">
        <v>799</v>
      </c>
      <c r="AW11">
        <v>769</v>
      </c>
      <c r="AX11">
        <v>733</v>
      </c>
      <c r="AY11">
        <v>693</v>
      </c>
      <c r="AZ11">
        <v>654</v>
      </c>
      <c r="BA11">
        <v>614</v>
      </c>
      <c r="BB11">
        <v>580</v>
      </c>
      <c r="BC11">
        <v>557</v>
      </c>
      <c r="BD11">
        <v>539</v>
      </c>
      <c r="BE11">
        <v>520</v>
      </c>
      <c r="BF11">
        <v>503</v>
      </c>
      <c r="BG11">
        <v>488</v>
      </c>
      <c r="BH11">
        <v>476</v>
      </c>
      <c r="BI11">
        <v>466</v>
      </c>
      <c r="BJ11">
        <v>456</v>
      </c>
      <c r="BK11">
        <v>448</v>
      </c>
      <c r="BL11">
        <v>437</v>
      </c>
      <c r="BM11">
        <v>421</v>
      </c>
      <c r="BN11">
        <v>402</v>
      </c>
      <c r="BO11">
        <v>372</v>
      </c>
      <c r="BP11">
        <v>354</v>
      </c>
      <c r="BQ11">
        <v>334</v>
      </c>
      <c r="BR11">
        <v>311</v>
      </c>
      <c r="BS11">
        <v>289</v>
      </c>
      <c r="BT11">
        <v>275</v>
      </c>
      <c r="BU11">
        <v>252</v>
      </c>
      <c r="BV11">
        <v>229</v>
      </c>
      <c r="BW11">
        <v>206</v>
      </c>
      <c r="BX11">
        <v>185</v>
      </c>
      <c r="BY11">
        <v>169</v>
      </c>
      <c r="BZ11">
        <v>157</v>
      </c>
      <c r="CA11">
        <v>146</v>
      </c>
      <c r="CB11">
        <v>986</v>
      </c>
      <c r="CD11">
        <f>SUM(E11:CB11)</f>
        <v>60592</v>
      </c>
    </row>
    <row r="13" spans="1:82" ht="12.75">
      <c r="A13" t="s">
        <v>116</v>
      </c>
      <c r="B13">
        <v>1996</v>
      </c>
      <c r="C13" s="18" t="s">
        <v>112</v>
      </c>
      <c r="D13" t="s">
        <v>117</v>
      </c>
      <c r="E13" s="19">
        <f>E$5*E10/SUMPRODUCT($E$5:$CB$5,$E10:$CB10)</f>
        <v>0</v>
      </c>
      <c r="F13" s="19">
        <f aca="true" t="shared" si="0" ref="F13:AJ13">F$5*F10/SUMPRODUCT($E$5:$CB$5,$E10:$CB10)</f>
        <v>0</v>
      </c>
      <c r="G13" s="19">
        <f t="shared" si="0"/>
        <v>0</v>
      </c>
      <c r="H13" s="19">
        <f t="shared" si="0"/>
        <v>0</v>
      </c>
      <c r="I13" s="19">
        <f t="shared" si="0"/>
        <v>0</v>
      </c>
      <c r="J13" s="19">
        <f t="shared" si="0"/>
        <v>0</v>
      </c>
      <c r="K13" s="19">
        <f t="shared" si="0"/>
        <v>0</v>
      </c>
      <c r="L13" s="19">
        <f t="shared" si="0"/>
        <v>0</v>
      </c>
      <c r="M13" s="19">
        <f t="shared" si="0"/>
        <v>0</v>
      </c>
      <c r="N13" s="19">
        <f t="shared" si="0"/>
        <v>0</v>
      </c>
      <c r="O13" s="19">
        <f t="shared" si="0"/>
        <v>0</v>
      </c>
      <c r="P13" s="19">
        <f t="shared" si="0"/>
        <v>0</v>
      </c>
      <c r="Q13" s="19">
        <f t="shared" si="0"/>
        <v>0</v>
      </c>
      <c r="R13" s="19">
        <f t="shared" si="0"/>
        <v>0</v>
      </c>
      <c r="S13" s="19">
        <f t="shared" si="0"/>
        <v>0</v>
      </c>
      <c r="T13" s="19">
        <f t="shared" si="0"/>
        <v>0.0006084541981784224</v>
      </c>
      <c r="U13" s="19">
        <f t="shared" si="0"/>
        <v>0.00117124296344386</v>
      </c>
      <c r="V13" s="19">
        <f t="shared" si="0"/>
        <v>0.0019543527577050163</v>
      </c>
      <c r="W13" s="19">
        <f t="shared" si="0"/>
        <v>0.003073998495922414</v>
      </c>
      <c r="X13" s="19">
        <f t="shared" si="0"/>
        <v>0.004362052457125647</v>
      </c>
      <c r="Y13" s="19">
        <f t="shared" si="0"/>
        <v>0.005824813496323197</v>
      </c>
      <c r="Z13" s="19">
        <f t="shared" si="0"/>
        <v>0.00737121741614862</v>
      </c>
      <c r="AA13" s="19">
        <f t="shared" si="0"/>
        <v>0.00904161024479807</v>
      </c>
      <c r="AB13" s="19">
        <f t="shared" si="0"/>
        <v>0.010421352172983562</v>
      </c>
      <c r="AC13" s="19">
        <f t="shared" si="0"/>
        <v>0.011552655284931285</v>
      </c>
      <c r="AD13" s="19">
        <f t="shared" si="0"/>
        <v>0.012683581480528746</v>
      </c>
      <c r="AE13" s="19">
        <f t="shared" si="0"/>
        <v>0.014322763752049874</v>
      </c>
      <c r="AF13" s="19">
        <f t="shared" si="0"/>
        <v>0.016518332529293245</v>
      </c>
      <c r="AG13" s="19">
        <f t="shared" si="0"/>
        <v>0.01915920788546549</v>
      </c>
      <c r="AH13" s="19">
        <f t="shared" si="0"/>
        <v>0.019830794764941605</v>
      </c>
      <c r="AI13" s="19">
        <f t="shared" si="0"/>
        <v>0.01964557531134141</v>
      </c>
      <c r="AJ13" s="19">
        <f t="shared" si="0"/>
        <v>0.019687636120922523</v>
      </c>
      <c r="AK13" s="19">
        <f aca="true" t="shared" si="1" ref="AK13:BP13">AK$5*AK10/SUMPRODUCT($E$5:$CB$5,$E10:$CB10)</f>
        <v>0.02188685619157342</v>
      </c>
      <c r="AL13" s="19">
        <f>AL$5*AL10/SUMPRODUCT($E$5:$CB$5,$E10:$CB10)</f>
        <v>0.023734988009509243</v>
      </c>
      <c r="AM13" s="19">
        <f t="shared" si="1"/>
        <v>0.025310671358535524</v>
      </c>
      <c r="AN13" s="19">
        <f t="shared" si="1"/>
        <v>0.025951771610612226</v>
      </c>
      <c r="AO13" s="19">
        <f t="shared" si="1"/>
        <v>0.02664084623129027</v>
      </c>
      <c r="AP13" s="19">
        <f t="shared" si="1"/>
        <v>0.0276155163754148</v>
      </c>
      <c r="AQ13" s="19">
        <f t="shared" si="1"/>
        <v>0.028474168991166875</v>
      </c>
      <c r="AR13" s="19">
        <f t="shared" si="1"/>
        <v>0.02928795184245175</v>
      </c>
      <c r="AS13" s="19">
        <f t="shared" si="1"/>
        <v>0.029614129311990863</v>
      </c>
      <c r="AT13" s="19">
        <f t="shared" si="1"/>
        <v>0.030643287208535014</v>
      </c>
      <c r="AU13" s="19">
        <f t="shared" si="1"/>
        <v>0.030715241604148274</v>
      </c>
      <c r="AV13" s="19">
        <f t="shared" si="1"/>
        <v>0.029895037432590567</v>
      </c>
      <c r="AW13" s="19">
        <f t="shared" si="1"/>
        <v>0.027713273131309085</v>
      </c>
      <c r="AX13" s="19">
        <f t="shared" si="1"/>
        <v>0.026092246576817656</v>
      </c>
      <c r="AY13" s="19">
        <f t="shared" si="1"/>
        <v>0.025860191607972628</v>
      </c>
      <c r="AZ13" s="19">
        <f t="shared" si="1"/>
        <v>0.026039451083875065</v>
      </c>
      <c r="BA13" s="19">
        <f t="shared" si="1"/>
        <v>0.02562015585050114</v>
      </c>
      <c r="BB13" s="19">
        <f t="shared" si="1"/>
        <v>0.02439628009837722</v>
      </c>
      <c r="BC13" s="19">
        <f t="shared" si="1"/>
        <v>0.02284074660427291</v>
      </c>
      <c r="BD13" s="19">
        <f t="shared" si="1"/>
        <v>0.02082801730058362</v>
      </c>
      <c r="BE13" s="19">
        <f t="shared" si="1"/>
        <v>0.019031971554161354</v>
      </c>
      <c r="BF13" s="19">
        <f t="shared" si="1"/>
        <v>0.018023870540642115</v>
      </c>
      <c r="BG13" s="19">
        <f t="shared" si="1"/>
        <v>0.017613650265346763</v>
      </c>
      <c r="BH13" s="19">
        <f t="shared" si="1"/>
        <v>0.017693054485743476</v>
      </c>
      <c r="BI13" s="19">
        <f t="shared" si="1"/>
        <v>0.01793118268021876</v>
      </c>
      <c r="BJ13" s="19">
        <f t="shared" si="1"/>
        <v>0.01776672717862652</v>
      </c>
      <c r="BK13" s="19">
        <f t="shared" si="1"/>
        <v>0.017088111884768338</v>
      </c>
      <c r="BL13" s="19">
        <f t="shared" si="1"/>
        <v>0.015894436814907823</v>
      </c>
      <c r="BM13" s="19">
        <f t="shared" si="1"/>
        <v>0.014287869432373876</v>
      </c>
      <c r="BN13" s="19">
        <f t="shared" si="1"/>
        <v>0.0125138766238722</v>
      </c>
      <c r="BO13" s="19">
        <f t="shared" si="1"/>
        <v>0.011409960973451514</v>
      </c>
      <c r="BP13" s="19">
        <f t="shared" si="1"/>
        <v>0.010640373189460022</v>
      </c>
      <c r="BQ13" s="19">
        <f aca="true" t="shared" si="2" ref="BQ13:CB13">BQ$5*BQ10/SUMPRODUCT($E$5:$CB$5,$E10:$CB10)</f>
        <v>0.009889336602180516</v>
      </c>
      <c r="BR13" s="19">
        <f t="shared" si="2"/>
        <v>0.009241864037171504</v>
      </c>
      <c r="BS13" s="19">
        <f t="shared" si="2"/>
        <v>0.00888888205015733</v>
      </c>
      <c r="BT13" s="19">
        <f t="shared" si="2"/>
        <v>0.008492288890967706</v>
      </c>
      <c r="BU13" s="19">
        <f t="shared" si="2"/>
        <v>0.008053394177438266</v>
      </c>
      <c r="BV13" s="19">
        <f t="shared" si="2"/>
        <v>0.007553250444968687</v>
      </c>
      <c r="BW13" s="19">
        <f t="shared" si="2"/>
        <v>0.006789752394845181</v>
      </c>
      <c r="BX13" s="19">
        <f t="shared" si="2"/>
        <v>0.005925027688083647</v>
      </c>
      <c r="BY13" s="19">
        <f t="shared" si="2"/>
        <v>0.005336198205970807</v>
      </c>
      <c r="BZ13" s="19">
        <f t="shared" si="2"/>
        <v>0.004812288011636251</v>
      </c>
      <c r="CA13" s="19">
        <f t="shared" si="2"/>
        <v>0.0043649500736742996</v>
      </c>
      <c r="CB13" s="19">
        <f t="shared" si="2"/>
        <v>0.02436721204570185</v>
      </c>
      <c r="CD13">
        <f>SUM(E13:CB13)</f>
        <v>0.9999999999999999</v>
      </c>
    </row>
    <row r="14" spans="1:82" ht="12.75">
      <c r="A14" t="s">
        <v>116</v>
      </c>
      <c r="B14">
        <v>1997</v>
      </c>
      <c r="C14" s="18" t="s">
        <v>112</v>
      </c>
      <c r="D14" t="s">
        <v>117</v>
      </c>
      <c r="E14" s="19">
        <f>E$6*E11/SUMPRODUCT($E$6:$CB$6,$E11:$CB11)</f>
        <v>0</v>
      </c>
      <c r="F14" s="19">
        <f aca="true" t="shared" si="3" ref="F14:AJ14">F$6*F11/SUMPRODUCT($E$6:$CB$6,$E11:$CB11)</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19">
        <f t="shared" si="3"/>
        <v>0</v>
      </c>
      <c r="Q14" s="19">
        <f t="shared" si="3"/>
        <v>0</v>
      </c>
      <c r="R14" s="19">
        <f t="shared" si="3"/>
        <v>0</v>
      </c>
      <c r="S14" s="19">
        <f t="shared" si="3"/>
        <v>0</v>
      </c>
      <c r="T14" s="19">
        <f t="shared" si="3"/>
        <v>0.0005907269996969882</v>
      </c>
      <c r="U14" s="19">
        <f t="shared" si="3"/>
        <v>0.0011381351590069423</v>
      </c>
      <c r="V14" s="19">
        <f t="shared" si="3"/>
        <v>0.0018991509796655727</v>
      </c>
      <c r="W14" s="19">
        <f t="shared" si="3"/>
        <v>0.0029923441108828694</v>
      </c>
      <c r="X14" s="19">
        <f t="shared" si="3"/>
        <v>0.0042571336448545185</v>
      </c>
      <c r="Y14" s="19">
        <f t="shared" si="3"/>
        <v>0.005699375357227991</v>
      </c>
      <c r="Z14" s="19">
        <f t="shared" si="3"/>
        <v>0.007224966121828585</v>
      </c>
      <c r="AA14" s="19">
        <f t="shared" si="3"/>
        <v>0.008862349212893292</v>
      </c>
      <c r="AB14" s="19">
        <f t="shared" si="3"/>
        <v>0.010232763450347291</v>
      </c>
      <c r="AC14" s="19">
        <f t="shared" si="3"/>
        <v>0.011363999579477094</v>
      </c>
      <c r="AD14" s="19">
        <f t="shared" si="3"/>
        <v>0.012488422961325558</v>
      </c>
      <c r="AE14" s="19">
        <f t="shared" si="3"/>
        <v>0.014103594652235742</v>
      </c>
      <c r="AF14" s="19">
        <f t="shared" si="3"/>
        <v>0.01628207694402904</v>
      </c>
      <c r="AG14" s="19">
        <f t="shared" si="3"/>
        <v>0.018904862347121274</v>
      </c>
      <c r="AH14" s="19">
        <f t="shared" si="3"/>
        <v>0.01955213611007386</v>
      </c>
      <c r="AI14" s="19">
        <f t="shared" si="3"/>
        <v>0.019409022901194062</v>
      </c>
      <c r="AJ14" s="19">
        <f t="shared" si="3"/>
        <v>0.019454201084526276</v>
      </c>
      <c r="AK14" s="19">
        <f aca="true" t="shared" si="4" ref="AK14:BP14">AK$6*AK11/SUMPRODUCT($E$6:$CB$6,$E11:$CB11)</f>
        <v>0.021674508497300404</v>
      </c>
      <c r="AL14" s="19">
        <f>AL$6*AL11/SUMPRODUCT($E$6:$CB$6,$E11:$CB11)</f>
        <v>0.023487193628846006</v>
      </c>
      <c r="AM14" s="19">
        <f t="shared" si="4"/>
        <v>0.025001442747398166</v>
      </c>
      <c r="AN14" s="19">
        <f t="shared" si="4"/>
        <v>0.02563976454843677</v>
      </c>
      <c r="AO14" s="19">
        <f t="shared" si="4"/>
        <v>0.026353876903860044</v>
      </c>
      <c r="AP14" s="19">
        <f t="shared" si="4"/>
        <v>0.02738401483461681</v>
      </c>
      <c r="AQ14" s="19">
        <f t="shared" si="4"/>
        <v>0.028306503486459404</v>
      </c>
      <c r="AR14" s="19">
        <f t="shared" si="4"/>
        <v>0.029227115392836386</v>
      </c>
      <c r="AS14" s="19">
        <f t="shared" si="4"/>
        <v>0.029638784920021716</v>
      </c>
      <c r="AT14" s="19">
        <f t="shared" si="4"/>
        <v>0.030728160154698182</v>
      </c>
      <c r="AU14" s="19">
        <f t="shared" si="4"/>
        <v>0.030787783791554828</v>
      </c>
      <c r="AV14" s="19">
        <f t="shared" si="4"/>
        <v>0.0302223065124745</v>
      </c>
      <c r="AW14" s="19">
        <f t="shared" si="4"/>
        <v>0.02828364468840395</v>
      </c>
      <c r="AX14" s="19">
        <f t="shared" si="4"/>
        <v>0.026841404342704912</v>
      </c>
      <c r="AY14" s="19">
        <f t="shared" si="4"/>
        <v>0.02660345882575376</v>
      </c>
      <c r="AZ14" s="19">
        <f t="shared" si="4"/>
        <v>0.026916595222317548</v>
      </c>
      <c r="BA14" s="19">
        <f t="shared" si="4"/>
        <v>0.02626596115583628</v>
      </c>
      <c r="BB14" s="19">
        <f t="shared" si="4"/>
        <v>0.02468099151988269</v>
      </c>
      <c r="BC14" s="19">
        <f t="shared" si="4"/>
        <v>0.02292795019748425</v>
      </c>
      <c r="BD14" s="19">
        <f t="shared" si="4"/>
        <v>0.020887016838013223</v>
      </c>
      <c r="BE14" s="19">
        <f t="shared" si="4"/>
        <v>0.01906681661508429</v>
      </c>
      <c r="BF14" s="19">
        <f t="shared" si="4"/>
        <v>0.017999065895665824</v>
      </c>
      <c r="BG14" s="19">
        <f t="shared" si="4"/>
        <v>0.017455132093762</v>
      </c>
      <c r="BH14" s="19">
        <f t="shared" si="4"/>
        <v>0.017465775993359457</v>
      </c>
      <c r="BI14" s="19">
        <f t="shared" si="4"/>
        <v>0.017704878539528256</v>
      </c>
      <c r="BJ14" s="19">
        <f t="shared" si="4"/>
        <v>0.01746920331754801</v>
      </c>
      <c r="BK14" s="19">
        <f t="shared" si="4"/>
        <v>0.016879803708425217</v>
      </c>
      <c r="BL14" s="19">
        <f t="shared" si="4"/>
        <v>0.01588904267584962</v>
      </c>
      <c r="BM14" s="19">
        <f t="shared" si="4"/>
        <v>0.014365650157252798</v>
      </c>
      <c r="BN14" s="19">
        <f t="shared" si="4"/>
        <v>0.012829749394735277</v>
      </c>
      <c r="BO14" s="19">
        <f t="shared" si="4"/>
        <v>0.011358821105006753</v>
      </c>
      <c r="BP14" s="19">
        <f t="shared" si="4"/>
        <v>0.010633666823413431</v>
      </c>
      <c r="BQ14" s="19">
        <f aca="true" t="shared" si="5" ref="BQ14:CB14">BQ$6*BQ11/SUMPRODUCT($E$6:$CB$6,$E11:$CB11)</f>
        <v>0.009988726661901162</v>
      </c>
      <c r="BR14" s="19">
        <f t="shared" si="5"/>
        <v>0.009358316621811838</v>
      </c>
      <c r="BS14" s="19">
        <f t="shared" si="5"/>
        <v>0.008866609380136172</v>
      </c>
      <c r="BT14" s="19">
        <f t="shared" si="5"/>
        <v>0.008740091341273824</v>
      </c>
      <c r="BU14" s="19">
        <f t="shared" si="5"/>
        <v>0.008329166916204323</v>
      </c>
      <c r="BV14" s="19">
        <f t="shared" si="5"/>
        <v>0.007821942902927906</v>
      </c>
      <c r="BW14" s="19">
        <f t="shared" si="5"/>
        <v>0.007006249053499518</v>
      </c>
      <c r="BX14" s="19">
        <f t="shared" si="5"/>
        <v>0.005948242049608797</v>
      </c>
      <c r="BY14" s="19">
        <f t="shared" si="5"/>
        <v>0.005306517421691393</v>
      </c>
      <c r="BZ14" s="19">
        <f t="shared" si="5"/>
        <v>0.004730703083837112</v>
      </c>
      <c r="CA14" s="19">
        <f t="shared" si="5"/>
        <v>0.004177773524036004</v>
      </c>
      <c r="CB14" s="19">
        <f t="shared" si="5"/>
        <v>0.024294314898153844</v>
      </c>
      <c r="CD14">
        <f>SUM(E14:CB14)</f>
        <v>0.9999999999999996</v>
      </c>
    </row>
    <row r="15" spans="1:82" ht="12.75">
      <c r="A15" t="s">
        <v>118</v>
      </c>
      <c r="C15" s="18"/>
      <c r="D15" t="s">
        <v>117</v>
      </c>
      <c r="E15" s="19">
        <f>E14-0</f>
        <v>0</v>
      </c>
      <c r="F15" s="19">
        <f>F14-E13</f>
        <v>0</v>
      </c>
      <c r="G15" s="19">
        <f aca="true" t="shared" si="6" ref="G15:AK15">G14-F13</f>
        <v>0</v>
      </c>
      <c r="H15" s="19">
        <f t="shared" si="6"/>
        <v>0</v>
      </c>
      <c r="I15" s="19">
        <f t="shared" si="6"/>
        <v>0</v>
      </c>
      <c r="J15" s="19">
        <f t="shared" si="6"/>
        <v>0</v>
      </c>
      <c r="K15" s="19">
        <f t="shared" si="6"/>
        <v>0</v>
      </c>
      <c r="L15" s="19">
        <f t="shared" si="6"/>
        <v>0</v>
      </c>
      <c r="M15" s="19">
        <f t="shared" si="6"/>
        <v>0</v>
      </c>
      <c r="N15" s="19">
        <f t="shared" si="6"/>
        <v>0</v>
      </c>
      <c r="O15" s="19">
        <f t="shared" si="6"/>
        <v>0</v>
      </c>
      <c r="P15" s="19">
        <f t="shared" si="6"/>
        <v>0</v>
      </c>
      <c r="Q15" s="19">
        <f t="shared" si="6"/>
        <v>0</v>
      </c>
      <c r="R15" s="19">
        <f t="shared" si="6"/>
        <v>0</v>
      </c>
      <c r="S15" s="19">
        <f t="shared" si="6"/>
        <v>0</v>
      </c>
      <c r="T15" s="19">
        <f t="shared" si="6"/>
        <v>0.0005907269996969882</v>
      </c>
      <c r="U15" s="19">
        <f t="shared" si="6"/>
        <v>0.00052968096082852</v>
      </c>
      <c r="V15" s="19">
        <f t="shared" si="6"/>
        <v>0.0007279080162217128</v>
      </c>
      <c r="W15" s="19">
        <f t="shared" si="6"/>
        <v>0.0010379913531778531</v>
      </c>
      <c r="X15" s="19">
        <f t="shared" si="6"/>
        <v>0.0011831351489321046</v>
      </c>
      <c r="Y15" s="19">
        <f t="shared" si="6"/>
        <v>0.0013373229001023435</v>
      </c>
      <c r="Z15" s="19">
        <f t="shared" si="6"/>
        <v>0.001400152625505388</v>
      </c>
      <c r="AA15" s="19">
        <f t="shared" si="6"/>
        <v>0.0014911317967446717</v>
      </c>
      <c r="AB15" s="19">
        <f t="shared" si="6"/>
        <v>0.001191153205549222</v>
      </c>
      <c r="AC15" s="19">
        <f t="shared" si="6"/>
        <v>0.0009426474064935329</v>
      </c>
      <c r="AD15" s="19">
        <f t="shared" si="6"/>
        <v>0.0009357676763942727</v>
      </c>
      <c r="AE15" s="19">
        <f t="shared" si="6"/>
        <v>0.0014200131717069953</v>
      </c>
      <c r="AF15" s="19">
        <f t="shared" si="6"/>
        <v>0.001959313191979164</v>
      </c>
      <c r="AG15" s="19">
        <f t="shared" si="6"/>
        <v>0.0023865298178280293</v>
      </c>
      <c r="AH15" s="19">
        <f t="shared" si="6"/>
        <v>0.0003929282246083708</v>
      </c>
      <c r="AI15" s="19">
        <f t="shared" si="6"/>
        <v>-0.0004217718637475436</v>
      </c>
      <c r="AJ15" s="19">
        <f t="shared" si="6"/>
        <v>-0.00019137422681513375</v>
      </c>
      <c r="AK15" s="19">
        <f t="shared" si="6"/>
        <v>0.001986872376377881</v>
      </c>
      <c r="AL15" s="19">
        <f>AL14-AK13</f>
        <v>0.0016003374372725865</v>
      </c>
      <c r="AM15" s="19">
        <f aca="true" t="shared" si="7" ref="AM15:BQ15">AM14-AL13</f>
        <v>0.0012664547378889238</v>
      </c>
      <c r="AN15" s="19">
        <f t="shared" si="7"/>
        <v>0.00032909318990124656</v>
      </c>
      <c r="AO15" s="19">
        <f t="shared" si="7"/>
        <v>0.0004021052932478182</v>
      </c>
      <c r="AP15" s="19">
        <f t="shared" si="7"/>
        <v>0.0007431686033265404</v>
      </c>
      <c r="AQ15" s="19">
        <f t="shared" si="7"/>
        <v>0.0006909871110446046</v>
      </c>
      <c r="AR15" s="19">
        <f t="shared" si="7"/>
        <v>0.000752946401669511</v>
      </c>
      <c r="AS15" s="19">
        <f t="shared" si="7"/>
        <v>0.0003508330775699661</v>
      </c>
      <c r="AT15" s="19">
        <f t="shared" si="7"/>
        <v>0.001114030842707319</v>
      </c>
      <c r="AU15" s="19">
        <f t="shared" si="7"/>
        <v>0.00014449658301981388</v>
      </c>
      <c r="AV15" s="19">
        <f t="shared" si="7"/>
        <v>-0.0004929350916737726</v>
      </c>
      <c r="AW15" s="19">
        <f t="shared" si="7"/>
        <v>-0.0016113927441866183</v>
      </c>
      <c r="AX15" s="19">
        <f t="shared" si="7"/>
        <v>-0.0008718687886041729</v>
      </c>
      <c r="AY15" s="19">
        <f t="shared" si="7"/>
        <v>0.0005112122489361048</v>
      </c>
      <c r="AZ15" s="19">
        <f t="shared" si="7"/>
        <v>0.0010564036143449196</v>
      </c>
      <c r="BA15" s="19">
        <f t="shared" si="7"/>
        <v>0.00022651007196121398</v>
      </c>
      <c r="BB15" s="19">
        <f t="shared" si="7"/>
        <v>-0.000939164330618452</v>
      </c>
      <c r="BC15" s="19">
        <f t="shared" si="7"/>
        <v>-0.0014683299008929687</v>
      </c>
      <c r="BD15" s="19">
        <f t="shared" si="7"/>
        <v>-0.001953729766259689</v>
      </c>
      <c r="BE15" s="19">
        <f t="shared" si="7"/>
        <v>-0.0017612006854993319</v>
      </c>
      <c r="BF15" s="19">
        <f t="shared" si="7"/>
        <v>-0.0010329056584955296</v>
      </c>
      <c r="BG15" s="19">
        <f t="shared" si="7"/>
        <v>-0.0005687384468801154</v>
      </c>
      <c r="BH15" s="19">
        <f t="shared" si="7"/>
        <v>-0.0001478742719873069</v>
      </c>
      <c r="BI15" s="19">
        <f t="shared" si="7"/>
        <v>1.182405378477927E-05</v>
      </c>
      <c r="BJ15" s="19">
        <f t="shared" si="7"/>
        <v>-0.00046197936267074885</v>
      </c>
      <c r="BK15" s="19">
        <f t="shared" si="7"/>
        <v>-0.0008869234702013028</v>
      </c>
      <c r="BL15" s="19">
        <f t="shared" si="7"/>
        <v>-0.0011990692089187197</v>
      </c>
      <c r="BM15" s="19">
        <f t="shared" si="7"/>
        <v>-0.001528786657655025</v>
      </c>
      <c r="BN15" s="19">
        <f t="shared" si="7"/>
        <v>-0.001458120037638599</v>
      </c>
      <c r="BO15" s="19">
        <f t="shared" si="7"/>
        <v>-0.0011550555188654475</v>
      </c>
      <c r="BP15" s="19">
        <f t="shared" si="7"/>
        <v>-0.0007762941500380829</v>
      </c>
      <c r="BQ15" s="19">
        <f t="shared" si="7"/>
        <v>-0.00065164652755886</v>
      </c>
      <c r="BR15" s="19">
        <f aca="true" t="shared" si="8" ref="BR15:CA15">BR14-BQ13</f>
        <v>-0.0005310199803686775</v>
      </c>
      <c r="BS15" s="19">
        <f t="shared" si="8"/>
        <v>-0.0003752546570353326</v>
      </c>
      <c r="BT15" s="19">
        <f t="shared" si="8"/>
        <v>-0.0001487907088835068</v>
      </c>
      <c r="BU15" s="19">
        <f t="shared" si="8"/>
        <v>-0.0001631219747633833</v>
      </c>
      <c r="BV15" s="19">
        <f t="shared" si="8"/>
        <v>-0.00023145127451035946</v>
      </c>
      <c r="BW15" s="19">
        <f t="shared" si="8"/>
        <v>-0.0005470013914691688</v>
      </c>
      <c r="BX15" s="19">
        <f t="shared" si="8"/>
        <v>-0.0008415103452363839</v>
      </c>
      <c r="BY15" s="19">
        <f t="shared" si="8"/>
        <v>-0.0006185102663922538</v>
      </c>
      <c r="BZ15" s="19">
        <f t="shared" si="8"/>
        <v>-0.0006054951221336948</v>
      </c>
      <c r="CA15" s="19">
        <f t="shared" si="8"/>
        <v>-0.0006345144876002467</v>
      </c>
      <c r="CB15" s="19">
        <f>CB14-CA13-CB13</f>
        <v>-0.004437847221222306</v>
      </c>
      <c r="CD15" s="10">
        <f>SUM(E15:CB15)</f>
        <v>-3.365363543395006E-16</v>
      </c>
    </row>
    <row r="16" spans="1:82" ht="12.75">
      <c r="A16" t="s">
        <v>119</v>
      </c>
      <c r="B16">
        <v>1996.5</v>
      </c>
      <c r="C16" s="18" t="s">
        <v>112</v>
      </c>
      <c r="D16" t="s">
        <v>120</v>
      </c>
      <c r="E16" s="19">
        <f>0.5*E14</f>
        <v>0</v>
      </c>
      <c r="F16" s="19">
        <f>0.5*(E13+F14)</f>
        <v>0</v>
      </c>
      <c r="G16" s="19">
        <f>0.5*(F13+G14)</f>
        <v>0</v>
      </c>
      <c r="H16" s="19">
        <f aca="true" t="shared" si="9" ref="H16:AK16">0.5*(G13+H14)</f>
        <v>0</v>
      </c>
      <c r="I16" s="19">
        <f t="shared" si="9"/>
        <v>0</v>
      </c>
      <c r="J16" s="19">
        <f t="shared" si="9"/>
        <v>0</v>
      </c>
      <c r="K16" s="19">
        <f t="shared" si="9"/>
        <v>0</v>
      </c>
      <c r="L16" s="19">
        <f t="shared" si="9"/>
        <v>0</v>
      </c>
      <c r="M16" s="19">
        <f t="shared" si="9"/>
        <v>0</v>
      </c>
      <c r="N16" s="19">
        <f t="shared" si="9"/>
        <v>0</v>
      </c>
      <c r="O16" s="19">
        <f t="shared" si="9"/>
        <v>0</v>
      </c>
      <c r="P16" s="19">
        <f t="shared" si="9"/>
        <v>0</v>
      </c>
      <c r="Q16" s="19">
        <f t="shared" si="9"/>
        <v>0</v>
      </c>
      <c r="R16" s="19">
        <f t="shared" si="9"/>
        <v>0</v>
      </c>
      <c r="S16" s="19">
        <f t="shared" si="9"/>
        <v>0</v>
      </c>
      <c r="T16" s="19">
        <f t="shared" si="9"/>
        <v>0.0002953634998484941</v>
      </c>
      <c r="U16" s="19">
        <f t="shared" si="9"/>
        <v>0.0008732946785926824</v>
      </c>
      <c r="V16" s="19">
        <f t="shared" si="9"/>
        <v>0.0015351969715547164</v>
      </c>
      <c r="W16" s="19">
        <f t="shared" si="9"/>
        <v>0.002473348434293943</v>
      </c>
      <c r="X16" s="19">
        <f t="shared" si="9"/>
        <v>0.003665566070388466</v>
      </c>
      <c r="Y16" s="19">
        <f t="shared" si="9"/>
        <v>0.005030713907176819</v>
      </c>
      <c r="Z16" s="19">
        <f t="shared" si="9"/>
        <v>0.00652488980907589</v>
      </c>
      <c r="AA16" s="19">
        <f t="shared" si="9"/>
        <v>0.008116783314520957</v>
      </c>
      <c r="AB16" s="19">
        <f t="shared" si="9"/>
        <v>0.009637186847572681</v>
      </c>
      <c r="AC16" s="19">
        <f t="shared" si="9"/>
        <v>0.010892675876230329</v>
      </c>
      <c r="AD16" s="19">
        <f t="shared" si="9"/>
        <v>0.012020539123128421</v>
      </c>
      <c r="AE16" s="19">
        <f t="shared" si="9"/>
        <v>0.013393588066382245</v>
      </c>
      <c r="AF16" s="19">
        <f t="shared" si="9"/>
        <v>0.015302420348039455</v>
      </c>
      <c r="AG16" s="19">
        <f t="shared" si="9"/>
        <v>0.017711597438207258</v>
      </c>
      <c r="AH16" s="19">
        <f t="shared" si="9"/>
        <v>0.019355671997769677</v>
      </c>
      <c r="AI16" s="19">
        <f t="shared" si="9"/>
        <v>0.019619908833067835</v>
      </c>
      <c r="AJ16" s="19">
        <f t="shared" si="9"/>
        <v>0.019549888197933844</v>
      </c>
      <c r="AK16" s="19">
        <f t="shared" si="9"/>
        <v>0.020681072309111464</v>
      </c>
      <c r="AL16" s="19">
        <f>0.5*(AK13+AL14)</f>
        <v>0.022687024910209713</v>
      </c>
      <c r="AM16" s="19">
        <f aca="true" t="shared" si="10" ref="AM16:BQ16">0.5*(AL13+AM14)</f>
        <v>0.024368215378453705</v>
      </c>
      <c r="AN16" s="19">
        <f t="shared" si="10"/>
        <v>0.025475217953486146</v>
      </c>
      <c r="AO16" s="19">
        <f t="shared" si="10"/>
        <v>0.026152824257236133</v>
      </c>
      <c r="AP16" s="19">
        <f t="shared" si="10"/>
        <v>0.02701243053295354</v>
      </c>
      <c r="AQ16" s="19">
        <f t="shared" si="10"/>
        <v>0.0279610099309371</v>
      </c>
      <c r="AR16" s="19">
        <f t="shared" si="10"/>
        <v>0.028850642192001633</v>
      </c>
      <c r="AS16" s="19">
        <f t="shared" si="10"/>
        <v>0.029463368381236733</v>
      </c>
      <c r="AT16" s="19">
        <f t="shared" si="10"/>
        <v>0.03017114473334452</v>
      </c>
      <c r="AU16" s="19">
        <f t="shared" si="10"/>
        <v>0.03071553550004492</v>
      </c>
      <c r="AV16" s="19">
        <f t="shared" si="10"/>
        <v>0.030468774058311388</v>
      </c>
      <c r="AW16" s="19">
        <f t="shared" si="10"/>
        <v>0.029089341060497258</v>
      </c>
      <c r="AX16" s="19">
        <f t="shared" si="10"/>
        <v>0.027277338737007</v>
      </c>
      <c r="AY16" s="19">
        <f t="shared" si="10"/>
        <v>0.026347852701285708</v>
      </c>
      <c r="AZ16" s="19">
        <f t="shared" si="10"/>
        <v>0.026388393415145088</v>
      </c>
      <c r="BA16" s="19">
        <f t="shared" si="10"/>
        <v>0.026152706119855672</v>
      </c>
      <c r="BB16" s="19">
        <f t="shared" si="10"/>
        <v>0.025150573685191913</v>
      </c>
      <c r="BC16" s="19">
        <f t="shared" si="10"/>
        <v>0.023662115147930735</v>
      </c>
      <c r="BD16" s="19">
        <f t="shared" si="10"/>
        <v>0.021863881721143067</v>
      </c>
      <c r="BE16" s="19">
        <f t="shared" si="10"/>
        <v>0.019947416957833954</v>
      </c>
      <c r="BF16" s="19">
        <f t="shared" si="10"/>
        <v>0.01851551872491359</v>
      </c>
      <c r="BG16" s="19">
        <f t="shared" si="10"/>
        <v>0.017739501317202058</v>
      </c>
      <c r="BH16" s="19">
        <f t="shared" si="10"/>
        <v>0.01753971312935311</v>
      </c>
      <c r="BI16" s="19">
        <f t="shared" si="10"/>
        <v>0.017698966512635868</v>
      </c>
      <c r="BJ16" s="19">
        <f t="shared" si="10"/>
        <v>0.017700192998883386</v>
      </c>
      <c r="BK16" s="19">
        <f t="shared" si="10"/>
        <v>0.017323265443525866</v>
      </c>
      <c r="BL16" s="19">
        <f t="shared" si="10"/>
        <v>0.016488577280308978</v>
      </c>
      <c r="BM16" s="19">
        <f t="shared" si="10"/>
        <v>0.01513004348608031</v>
      </c>
      <c r="BN16" s="19">
        <f t="shared" si="10"/>
        <v>0.013558809413554578</v>
      </c>
      <c r="BO16" s="19">
        <f t="shared" si="10"/>
        <v>0.011936348864439478</v>
      </c>
      <c r="BP16" s="19">
        <f t="shared" si="10"/>
        <v>0.011021813898432473</v>
      </c>
      <c r="BQ16" s="19">
        <f t="shared" si="10"/>
        <v>0.010314549925680592</v>
      </c>
      <c r="BR16" s="19">
        <f aca="true" t="shared" si="11" ref="BR16:BZ16">0.5*(BQ13+BR14)</f>
        <v>0.009623826611996178</v>
      </c>
      <c r="BS16" s="19">
        <f t="shared" si="11"/>
        <v>0.009054236708653837</v>
      </c>
      <c r="BT16" s="19">
        <f t="shared" si="11"/>
        <v>0.008814486695715577</v>
      </c>
      <c r="BU16" s="19">
        <f t="shared" si="11"/>
        <v>0.008410727903586015</v>
      </c>
      <c r="BV16" s="19">
        <f t="shared" si="11"/>
        <v>0.007937668540183086</v>
      </c>
      <c r="BW16" s="19">
        <f t="shared" si="11"/>
        <v>0.007279749749234102</v>
      </c>
      <c r="BX16" s="19">
        <f t="shared" si="11"/>
        <v>0.00636899722222699</v>
      </c>
      <c r="BY16" s="19">
        <f t="shared" si="11"/>
        <v>0.005615772554887519</v>
      </c>
      <c r="BZ16" s="19">
        <f t="shared" si="11"/>
        <v>0.005033450644903959</v>
      </c>
      <c r="CA16" s="19">
        <f>0.5*(BZ13+CA14)</f>
        <v>0.004495030767836127</v>
      </c>
      <c r="CB16" s="19">
        <f>0.5*(CA13+CB13+CB14)</f>
        <v>0.026513238508764997</v>
      </c>
      <c r="CD16" s="10">
        <f>SUM(E16:CB16)</f>
        <v>0.9999999999999996</v>
      </c>
    </row>
    <row r="18" spans="1:82" ht="12.75">
      <c r="A18" t="s">
        <v>147</v>
      </c>
      <c r="B18">
        <v>1996</v>
      </c>
      <c r="C18" s="18" t="s">
        <v>112</v>
      </c>
      <c r="D18" t="s">
        <v>117</v>
      </c>
      <c r="E18" s="19">
        <f>E$7*E10/SUMPRODUCT($E$7:$CB$7,$E10:$CB10)</f>
        <v>0</v>
      </c>
      <c r="F18" s="19">
        <f aca="true" t="shared" si="12" ref="F18:AJ18">F$7*F10/SUMPRODUCT($E$7:$CB$7,$E10:$CB10)</f>
        <v>0</v>
      </c>
      <c r="G18" s="19">
        <f t="shared" si="12"/>
        <v>0</v>
      </c>
      <c r="H18" s="19">
        <f t="shared" si="12"/>
        <v>0</v>
      </c>
      <c r="I18" s="19">
        <f t="shared" si="12"/>
        <v>0</v>
      </c>
      <c r="J18" s="19">
        <f t="shared" si="12"/>
        <v>0</v>
      </c>
      <c r="K18" s="19">
        <f t="shared" si="12"/>
        <v>0</v>
      </c>
      <c r="L18" s="19">
        <f t="shared" si="12"/>
        <v>0</v>
      </c>
      <c r="M18" s="19">
        <f t="shared" si="12"/>
        <v>0</v>
      </c>
      <c r="N18" s="19">
        <f t="shared" si="12"/>
        <v>0</v>
      </c>
      <c r="O18" s="19">
        <f t="shared" si="12"/>
        <v>0</v>
      </c>
      <c r="P18" s="19">
        <f t="shared" si="12"/>
        <v>0</v>
      </c>
      <c r="Q18" s="19">
        <f t="shared" si="12"/>
        <v>0</v>
      </c>
      <c r="R18" s="19">
        <f t="shared" si="12"/>
        <v>0</v>
      </c>
      <c r="S18" s="19">
        <f t="shared" si="12"/>
        <v>0</v>
      </c>
      <c r="T18" s="19">
        <f t="shared" si="12"/>
        <v>8.64914290752872E-07</v>
      </c>
      <c r="U18" s="19">
        <f t="shared" si="12"/>
        <v>5.315079399801573E-06</v>
      </c>
      <c r="V18" s="19">
        <f t="shared" si="12"/>
        <v>7.4538930083122646E-06</v>
      </c>
      <c r="W18" s="19">
        <f t="shared" si="12"/>
        <v>3.05396634769603E-05</v>
      </c>
      <c r="X18" s="19">
        <f t="shared" si="12"/>
        <v>0.0001918526317243338</v>
      </c>
      <c r="Y18" s="19">
        <f t="shared" si="12"/>
        <v>0.000579241360667826</v>
      </c>
      <c r="Z18" s="19">
        <f t="shared" si="12"/>
        <v>0.000992456128810137</v>
      </c>
      <c r="AA18" s="19">
        <f t="shared" si="12"/>
        <v>0.001413632863344591</v>
      </c>
      <c r="AB18" s="19">
        <f t="shared" si="12"/>
        <v>0.00144431113356453</v>
      </c>
      <c r="AC18" s="19">
        <f t="shared" si="12"/>
        <v>0.0013710512764750344</v>
      </c>
      <c r="AD18" s="19">
        <f t="shared" si="12"/>
        <v>0.0015209729202392429</v>
      </c>
      <c r="AE18" s="19">
        <f t="shared" si="12"/>
        <v>0.002762912364201067</v>
      </c>
      <c r="AF18" s="19">
        <f t="shared" si="12"/>
        <v>0.005181981193157557</v>
      </c>
      <c r="AG18" s="19">
        <f t="shared" si="12"/>
        <v>0.009088215097803474</v>
      </c>
      <c r="AH18" s="19">
        <f t="shared" si="12"/>
        <v>0.009874568146465368</v>
      </c>
      <c r="AI18" s="19">
        <f t="shared" si="12"/>
        <v>0.008456895554290585</v>
      </c>
      <c r="AJ18" s="19">
        <f t="shared" si="12"/>
        <v>0.007584163294100916</v>
      </c>
      <c r="AK18" s="19">
        <f aca="true" t="shared" si="13" ref="AK18:BP18">AK$7*AK10/SUMPRODUCT($E$7:$CB$7,$E10:$CB10)</f>
        <v>0.012160517621282863</v>
      </c>
      <c r="AL18" s="19">
        <f t="shared" si="13"/>
        <v>0.01590723722503072</v>
      </c>
      <c r="AM18" s="19">
        <f t="shared" si="13"/>
        <v>0.01798416998459671</v>
      </c>
      <c r="AN18" s="19">
        <f t="shared" si="13"/>
        <v>0.018122055468338033</v>
      </c>
      <c r="AO18" s="19">
        <f t="shared" si="13"/>
        <v>0.018535788476407782</v>
      </c>
      <c r="AP18" s="19">
        <f t="shared" si="13"/>
        <v>0.019512034884731362</v>
      </c>
      <c r="AQ18" s="19">
        <f t="shared" si="13"/>
        <v>0.02124772429366863</v>
      </c>
      <c r="AR18" s="19">
        <f t="shared" si="13"/>
        <v>0.025211142022584912</v>
      </c>
      <c r="AS18" s="19">
        <f t="shared" si="13"/>
        <v>0.02716902006674791</v>
      </c>
      <c r="AT18" s="19">
        <f t="shared" si="13"/>
        <v>0.03050775346423393</v>
      </c>
      <c r="AU18" s="19">
        <f t="shared" si="13"/>
        <v>0.030997995020980336</v>
      </c>
      <c r="AV18" s="19">
        <f t="shared" si="13"/>
        <v>0.030189311692611555</v>
      </c>
      <c r="AW18" s="19">
        <f t="shared" si="13"/>
        <v>0.027387481172415306</v>
      </c>
      <c r="AX18" s="19">
        <f t="shared" si="13"/>
        <v>0.025825325220964628</v>
      </c>
      <c r="AY18" s="19">
        <f t="shared" si="13"/>
        <v>0.02671684746762415</v>
      </c>
      <c r="AZ18" s="19">
        <f t="shared" si="13"/>
        <v>0.02855935642834152</v>
      </c>
      <c r="BA18" s="19">
        <f t="shared" si="13"/>
        <v>0.029780006771331066</v>
      </c>
      <c r="BB18" s="19">
        <f t="shared" si="13"/>
        <v>0.029327403897197582</v>
      </c>
      <c r="BC18" s="19">
        <f t="shared" si="13"/>
        <v>0.027576811047980713</v>
      </c>
      <c r="BD18" s="19">
        <f t="shared" si="13"/>
        <v>0.024651411777633428</v>
      </c>
      <c r="BE18" s="19">
        <f t="shared" si="13"/>
        <v>0.021914863487161027</v>
      </c>
      <c r="BF18" s="19">
        <f t="shared" si="13"/>
        <v>0.020409146057486026</v>
      </c>
      <c r="BG18" s="19">
        <f t="shared" si="13"/>
        <v>0.02010241426672597</v>
      </c>
      <c r="BH18" s="19">
        <f t="shared" si="13"/>
        <v>0.021196758138135235</v>
      </c>
      <c r="BI18" s="19">
        <f t="shared" si="13"/>
        <v>0.022652447103331832</v>
      </c>
      <c r="BJ18" s="19">
        <f t="shared" si="13"/>
        <v>0.023544406651020023</v>
      </c>
      <c r="BK18" s="19">
        <f t="shared" si="13"/>
        <v>0.023763977862434494</v>
      </c>
      <c r="BL18" s="19">
        <f t="shared" si="13"/>
        <v>0.023281973848530008</v>
      </c>
      <c r="BM18" s="19">
        <f t="shared" si="13"/>
        <v>0.021876880846201367</v>
      </c>
      <c r="BN18" s="19">
        <f t="shared" si="13"/>
        <v>0.02001978538914666</v>
      </c>
      <c r="BO18" s="19">
        <f t="shared" si="13"/>
        <v>0.019162185905876247</v>
      </c>
      <c r="BP18" s="19">
        <f t="shared" si="13"/>
        <v>0.018586927518882482</v>
      </c>
      <c r="BQ18" s="19">
        <f aca="true" t="shared" si="14" ref="BQ18:CB18">BQ$7*BQ10/SUMPRODUCT($E$7:$CB$7,$E10:$CB10)</f>
        <v>0.017735554783252838</v>
      </c>
      <c r="BR18" s="19">
        <f t="shared" si="14"/>
        <v>0.017063852953921196</v>
      </c>
      <c r="BS18" s="19">
        <f t="shared" si="14"/>
        <v>0.016943795583111435</v>
      </c>
      <c r="BT18" s="19">
        <f t="shared" si="14"/>
        <v>0.01635544175847878</v>
      </c>
      <c r="BU18" s="19">
        <f t="shared" si="14"/>
        <v>0.015811433557601173</v>
      </c>
      <c r="BV18" s="19">
        <f t="shared" si="14"/>
        <v>0.015091463557017118</v>
      </c>
      <c r="BW18" s="19">
        <f t="shared" si="14"/>
        <v>0.013665700654090299</v>
      </c>
      <c r="BX18" s="19">
        <f t="shared" si="14"/>
        <v>0.01204975116304081</v>
      </c>
      <c r="BY18" s="19">
        <f t="shared" si="14"/>
        <v>0.010969512041292324</v>
      </c>
      <c r="BZ18" s="19">
        <f t="shared" si="14"/>
        <v>0.009961281207757858</v>
      </c>
      <c r="CA18" s="19">
        <f t="shared" si="14"/>
        <v>0.009096505574011022</v>
      </c>
      <c r="CB18" s="19">
        <f t="shared" si="14"/>
        <v>0.050868118571770024</v>
      </c>
      <c r="CD18">
        <f>SUM(E18:CB18)</f>
        <v>0.9999999999999997</v>
      </c>
    </row>
    <row r="19" spans="1:82" ht="12.75">
      <c r="A19" t="s">
        <v>147</v>
      </c>
      <c r="B19">
        <v>1997</v>
      </c>
      <c r="C19" s="18" t="s">
        <v>112</v>
      </c>
      <c r="D19" t="s">
        <v>117</v>
      </c>
      <c r="E19" s="19">
        <f aca="true" t="shared" si="15" ref="E19:AJ19">E$8*E11/SUMPRODUCT($E$8:$CB$8,$E11:$CB11)</f>
        <v>0</v>
      </c>
      <c r="F19" s="19">
        <f t="shared" si="15"/>
        <v>0</v>
      </c>
      <c r="G19" s="19">
        <f t="shared" si="15"/>
        <v>0</v>
      </c>
      <c r="H19" s="19">
        <f t="shared" si="15"/>
        <v>0</v>
      </c>
      <c r="I19" s="19">
        <f t="shared" si="15"/>
        <v>0</v>
      </c>
      <c r="J19" s="19">
        <f t="shared" si="15"/>
        <v>0</v>
      </c>
      <c r="K19" s="19">
        <f t="shared" si="15"/>
        <v>0</v>
      </c>
      <c r="L19" s="19">
        <f t="shared" si="15"/>
        <v>0</v>
      </c>
      <c r="M19" s="19">
        <f t="shared" si="15"/>
        <v>0</v>
      </c>
      <c r="N19" s="19">
        <f t="shared" si="15"/>
        <v>0</v>
      </c>
      <c r="O19" s="19">
        <f t="shared" si="15"/>
        <v>0</v>
      </c>
      <c r="P19" s="19">
        <f t="shared" si="15"/>
        <v>0</v>
      </c>
      <c r="Q19" s="19">
        <f t="shared" si="15"/>
        <v>0</v>
      </c>
      <c r="R19" s="19">
        <f t="shared" si="15"/>
        <v>0</v>
      </c>
      <c r="S19" s="19">
        <f t="shared" si="15"/>
        <v>0</v>
      </c>
      <c r="T19" s="19">
        <f t="shared" si="15"/>
        <v>8.367271135517901E-07</v>
      </c>
      <c r="U19" s="19">
        <f t="shared" si="15"/>
        <v>5.146458105036751E-06</v>
      </c>
      <c r="V19" s="19">
        <f t="shared" si="15"/>
        <v>7.217578744473534E-06</v>
      </c>
      <c r="W19" s="19">
        <f t="shared" si="15"/>
        <v>2.9622654368339868E-05</v>
      </c>
      <c r="X19" s="19">
        <f t="shared" si="15"/>
        <v>0.00018657179994807765</v>
      </c>
      <c r="Y19" s="19">
        <f t="shared" si="15"/>
        <v>0.0005647505222005519</v>
      </c>
      <c r="Z19" s="19">
        <f t="shared" si="15"/>
        <v>0.0009693034358491636</v>
      </c>
      <c r="AA19" s="19">
        <f t="shared" si="15"/>
        <v>0.0013806752825536613</v>
      </c>
      <c r="AB19" s="19">
        <f t="shared" si="15"/>
        <v>0.0014131278692284088</v>
      </c>
      <c r="AC19" s="19">
        <f t="shared" si="15"/>
        <v>0.0013438627986523432</v>
      </c>
      <c r="AD19" s="19">
        <f t="shared" si="15"/>
        <v>0.0014922411706327938</v>
      </c>
      <c r="AE19" s="19">
        <f t="shared" si="15"/>
        <v>0.0027109526933423566</v>
      </c>
      <c r="AF19" s="19">
        <f t="shared" si="15"/>
        <v>0.00508968928988222</v>
      </c>
      <c r="AG19" s="19">
        <f t="shared" si="15"/>
        <v>0.00893565529990713</v>
      </c>
      <c r="AH19" s="19">
        <f t="shared" si="15"/>
        <v>0.009701168399703544</v>
      </c>
      <c r="AI19" s="19">
        <f t="shared" si="15"/>
        <v>0.008325335195196298</v>
      </c>
      <c r="AJ19" s="19">
        <f t="shared" si="15"/>
        <v>0.0074675706833491175</v>
      </c>
      <c r="AK19" s="19">
        <f aca="true" t="shared" si="16" ref="AK19:BP19">AK$8*AK11/SUMPRODUCT($E$8:$CB$8,$E11:$CB11)</f>
        <v>0.011999683051507205</v>
      </c>
      <c r="AL19" s="19">
        <f t="shared" si="16"/>
        <v>0.015685151196000235</v>
      </c>
      <c r="AM19" s="19">
        <f t="shared" si="16"/>
        <v>0.017701238154624238</v>
      </c>
      <c r="AN19" s="19">
        <f t="shared" si="16"/>
        <v>0.017840471076971398</v>
      </c>
      <c r="AO19" s="19">
        <f t="shared" si="16"/>
        <v>0.018270877347473017</v>
      </c>
      <c r="AP19" s="19">
        <f t="shared" si="16"/>
        <v>0.019279614992283436</v>
      </c>
      <c r="AQ19" s="19">
        <f t="shared" si="16"/>
        <v>0.021047447337345964</v>
      </c>
      <c r="AR19" s="19">
        <f t="shared" si="16"/>
        <v>0.025069248282737534</v>
      </c>
      <c r="AS19" s="19">
        <f t="shared" si="16"/>
        <v>0.027094880598181114</v>
      </c>
      <c r="AT19" s="19">
        <f t="shared" si="16"/>
        <v>0.030483390836467734</v>
      </c>
      <c r="AU19" s="19">
        <f t="shared" si="16"/>
        <v>0.030960640499355953</v>
      </c>
      <c r="AV19" s="19">
        <f t="shared" si="16"/>
        <v>0.030411199890849717</v>
      </c>
      <c r="AW19" s="19">
        <f t="shared" si="16"/>
        <v>0.02785168552973959</v>
      </c>
      <c r="AX19" s="19">
        <f t="shared" si="16"/>
        <v>0.026472283175940668</v>
      </c>
      <c r="AY19" s="19">
        <f t="shared" si="16"/>
        <v>0.02738693414351724</v>
      </c>
      <c r="AZ19" s="19">
        <f t="shared" si="16"/>
        <v>0.029416334497300342</v>
      </c>
      <c r="BA19" s="19">
        <f t="shared" si="16"/>
        <v>0.03042202806947286</v>
      </c>
      <c r="BB19" s="19">
        <f t="shared" si="16"/>
        <v>0.029564085688633796</v>
      </c>
      <c r="BC19" s="19">
        <f t="shared" si="16"/>
        <v>0.02758359181966766</v>
      </c>
      <c r="BD19" s="19">
        <f t="shared" si="16"/>
        <v>0.024633273198908172</v>
      </c>
      <c r="BE19" s="19">
        <f t="shared" si="16"/>
        <v>0.021876861606825018</v>
      </c>
      <c r="BF19" s="19">
        <f t="shared" si="16"/>
        <v>0.020308534332052774</v>
      </c>
      <c r="BG19" s="19">
        <f t="shared" si="16"/>
        <v>0.019850608754215446</v>
      </c>
      <c r="BH19" s="19">
        <f t="shared" si="16"/>
        <v>0.020850014218709138</v>
      </c>
      <c r="BI19" s="19">
        <f t="shared" si="16"/>
        <v>0.02228696760088344</v>
      </c>
      <c r="BJ19" s="19">
        <f t="shared" si="16"/>
        <v>0.023067751075239284</v>
      </c>
      <c r="BK19" s="19">
        <f t="shared" si="16"/>
        <v>0.0233907578182821</v>
      </c>
      <c r="BL19" s="19">
        <f t="shared" si="16"/>
        <v>0.023191253573649623</v>
      </c>
      <c r="BM19" s="19">
        <f t="shared" si="16"/>
        <v>0.021917703861244288</v>
      </c>
      <c r="BN19" s="19">
        <f t="shared" si="16"/>
        <v>0.02045208373550901</v>
      </c>
      <c r="BO19" s="19">
        <f t="shared" si="16"/>
        <v>0.01900841872235823</v>
      </c>
      <c r="BP19" s="19">
        <f t="shared" si="16"/>
        <v>0.018509114161458545</v>
      </c>
      <c r="BQ19" s="19">
        <f aca="true" t="shared" si="17" ref="BQ19:CB19">BQ$8*BQ11/SUMPRODUCT($E$8:$CB$8,$E11:$CB11)</f>
        <v>0.01785005621160055</v>
      </c>
      <c r="BR19" s="19">
        <f t="shared" si="17"/>
        <v>0.017217381387334918</v>
      </c>
      <c r="BS19" s="19">
        <f t="shared" si="17"/>
        <v>0.01684119777390485</v>
      </c>
      <c r="BT19" s="19">
        <f t="shared" si="17"/>
        <v>0.016772790823101777</v>
      </c>
      <c r="BU19" s="19">
        <f t="shared" si="17"/>
        <v>0.016294674767689858</v>
      </c>
      <c r="BV19" s="19">
        <f t="shared" si="17"/>
        <v>0.015572701390274305</v>
      </c>
      <c r="BW19" s="19">
        <f t="shared" si="17"/>
        <v>0.014051263491069901</v>
      </c>
      <c r="BX19" s="19">
        <f t="shared" si="17"/>
        <v>0.012053916182686367</v>
      </c>
      <c r="BY19" s="19">
        <f t="shared" si="17"/>
        <v>0.010869680813072437</v>
      </c>
      <c r="BZ19" s="19">
        <f t="shared" si="17"/>
        <v>0.009757557517476563</v>
      </c>
      <c r="CA19" s="19">
        <f t="shared" si="17"/>
        <v>0.008675450633352089</v>
      </c>
      <c r="CB19" s="19">
        <f t="shared" si="17"/>
        <v>0.05053547230225472</v>
      </c>
      <c r="CD19">
        <f>SUM(E19:CB19)</f>
        <v>1</v>
      </c>
    </row>
    <row r="20" spans="1:82" ht="12.75">
      <c r="A20" t="s">
        <v>146</v>
      </c>
      <c r="C20" s="18"/>
      <c r="D20" t="s">
        <v>117</v>
      </c>
      <c r="E20" s="19">
        <f>E19-0</f>
        <v>0</v>
      </c>
      <c r="F20" s="19">
        <f aca="true" t="shared" si="18" ref="F20:AK20">F19-E18</f>
        <v>0</v>
      </c>
      <c r="G20" s="19">
        <f t="shared" si="18"/>
        <v>0</v>
      </c>
      <c r="H20" s="19">
        <f t="shared" si="18"/>
        <v>0</v>
      </c>
      <c r="I20" s="19">
        <f t="shared" si="18"/>
        <v>0</v>
      </c>
      <c r="J20" s="19">
        <f t="shared" si="18"/>
        <v>0</v>
      </c>
      <c r="K20" s="19">
        <f t="shared" si="18"/>
        <v>0</v>
      </c>
      <c r="L20" s="19">
        <f t="shared" si="18"/>
        <v>0</v>
      </c>
      <c r="M20" s="19">
        <f t="shared" si="18"/>
        <v>0</v>
      </c>
      <c r="N20" s="19">
        <f t="shared" si="18"/>
        <v>0</v>
      </c>
      <c r="O20" s="19">
        <f t="shared" si="18"/>
        <v>0</v>
      </c>
      <c r="P20" s="19">
        <f t="shared" si="18"/>
        <v>0</v>
      </c>
      <c r="Q20" s="19">
        <f t="shared" si="18"/>
        <v>0</v>
      </c>
      <c r="R20" s="19">
        <f t="shared" si="18"/>
        <v>0</v>
      </c>
      <c r="S20" s="19">
        <f t="shared" si="18"/>
        <v>0</v>
      </c>
      <c r="T20" s="19">
        <f t="shared" si="18"/>
        <v>8.367271135517901E-07</v>
      </c>
      <c r="U20" s="19">
        <f t="shared" si="18"/>
        <v>4.281543814283879E-06</v>
      </c>
      <c r="V20" s="19">
        <f t="shared" si="18"/>
        <v>1.9024993446719607E-06</v>
      </c>
      <c r="W20" s="19">
        <f t="shared" si="18"/>
        <v>2.2168761360027604E-05</v>
      </c>
      <c r="X20" s="19">
        <f t="shared" si="18"/>
        <v>0.00015603213647111735</v>
      </c>
      <c r="Y20" s="19">
        <f t="shared" si="18"/>
        <v>0.0003728978904762181</v>
      </c>
      <c r="Z20" s="19">
        <f t="shared" si="18"/>
        <v>0.00039006207518133766</v>
      </c>
      <c r="AA20" s="19">
        <f t="shared" si="18"/>
        <v>0.0003882191537435242</v>
      </c>
      <c r="AB20" s="19">
        <f t="shared" si="18"/>
        <v>-5.049941161822981E-07</v>
      </c>
      <c r="AC20" s="19">
        <f t="shared" si="18"/>
        <v>-0.0001004483349121869</v>
      </c>
      <c r="AD20" s="19">
        <f t="shared" si="18"/>
        <v>0.0001211898941577594</v>
      </c>
      <c r="AE20" s="19">
        <f t="shared" si="18"/>
        <v>0.0011899797731031137</v>
      </c>
      <c r="AF20" s="19">
        <f t="shared" si="18"/>
        <v>0.0023267769256811533</v>
      </c>
      <c r="AG20" s="19">
        <f t="shared" si="18"/>
        <v>0.003753674106749572</v>
      </c>
      <c r="AH20" s="19">
        <f t="shared" si="18"/>
        <v>0.0006129533019000703</v>
      </c>
      <c r="AI20" s="19">
        <f t="shared" si="18"/>
        <v>-0.0015492329512690698</v>
      </c>
      <c r="AJ20" s="19">
        <f t="shared" si="18"/>
        <v>-0.0009893248709414671</v>
      </c>
      <c r="AK20" s="19">
        <f t="shared" si="18"/>
        <v>0.004415519757406289</v>
      </c>
      <c r="AL20" s="19">
        <f aca="true" t="shared" si="19" ref="AL20:BQ20">AL19-AK18</f>
        <v>0.003524633574717372</v>
      </c>
      <c r="AM20" s="19">
        <f t="shared" si="19"/>
        <v>0.0017940009295935172</v>
      </c>
      <c r="AN20" s="19">
        <f t="shared" si="19"/>
        <v>-0.00014369890762531284</v>
      </c>
      <c r="AO20" s="19">
        <f t="shared" si="19"/>
        <v>0.00014882187913498393</v>
      </c>
      <c r="AP20" s="19">
        <f t="shared" si="19"/>
        <v>0.0007438265158756542</v>
      </c>
      <c r="AQ20" s="19">
        <f t="shared" si="19"/>
        <v>0.001535412452614602</v>
      </c>
      <c r="AR20" s="19">
        <f t="shared" si="19"/>
        <v>0.0038215239890689034</v>
      </c>
      <c r="AS20" s="19">
        <f t="shared" si="19"/>
        <v>0.001883738575596202</v>
      </c>
      <c r="AT20" s="19">
        <f t="shared" si="19"/>
        <v>0.003314370769719823</v>
      </c>
      <c r="AU20" s="19">
        <f t="shared" si="19"/>
        <v>0.0004528870351220224</v>
      </c>
      <c r="AV20" s="19">
        <f t="shared" si="19"/>
        <v>-0.0005867951301306192</v>
      </c>
      <c r="AW20" s="19">
        <f t="shared" si="19"/>
        <v>-0.002337626162871965</v>
      </c>
      <c r="AX20" s="19">
        <f t="shared" si="19"/>
        <v>-0.0009151979964746385</v>
      </c>
      <c r="AY20" s="19">
        <f t="shared" si="19"/>
        <v>0.0015616089225526132</v>
      </c>
      <c r="AZ20" s="19">
        <f t="shared" si="19"/>
        <v>0.0026994870296761925</v>
      </c>
      <c r="BA20" s="19">
        <f t="shared" si="19"/>
        <v>0.0018626716411313388</v>
      </c>
      <c r="BB20" s="19">
        <f t="shared" si="19"/>
        <v>-0.00021592108269727003</v>
      </c>
      <c r="BC20" s="19">
        <f t="shared" si="19"/>
        <v>-0.0017438120775299208</v>
      </c>
      <c r="BD20" s="19">
        <f t="shared" si="19"/>
        <v>-0.002943537849072541</v>
      </c>
      <c r="BE20" s="19">
        <f t="shared" si="19"/>
        <v>-0.0027745501708084097</v>
      </c>
      <c r="BF20" s="19">
        <f t="shared" si="19"/>
        <v>-0.0016063291551082527</v>
      </c>
      <c r="BG20" s="19">
        <f t="shared" si="19"/>
        <v>-0.0005585373032705801</v>
      </c>
      <c r="BH20" s="19">
        <f t="shared" si="19"/>
        <v>0.0007475999519831675</v>
      </c>
      <c r="BI20" s="19">
        <f t="shared" si="19"/>
        <v>0.001090209462748206</v>
      </c>
      <c r="BJ20" s="19">
        <f t="shared" si="19"/>
        <v>0.00041530397190745263</v>
      </c>
      <c r="BK20" s="19">
        <f t="shared" si="19"/>
        <v>-0.00015364883273792304</v>
      </c>
      <c r="BL20" s="19">
        <f t="shared" si="19"/>
        <v>-0.0005727242887848712</v>
      </c>
      <c r="BM20" s="19">
        <f t="shared" si="19"/>
        <v>-0.0013642699872857197</v>
      </c>
      <c r="BN20" s="19">
        <f t="shared" si="19"/>
        <v>-0.0014247971106923565</v>
      </c>
      <c r="BO20" s="19">
        <f t="shared" si="19"/>
        <v>-0.0010113666667884297</v>
      </c>
      <c r="BP20" s="19">
        <f t="shared" si="19"/>
        <v>-0.0006530717444177027</v>
      </c>
      <c r="BQ20" s="19">
        <f t="shared" si="19"/>
        <v>-0.0007368713072819326</v>
      </c>
      <c r="BR20" s="19">
        <f aca="true" t="shared" si="20" ref="BR20:CA20">BR19-BQ18</f>
        <v>-0.0005181733959179202</v>
      </c>
      <c r="BS20" s="19">
        <f t="shared" si="20"/>
        <v>-0.00022265518001634774</v>
      </c>
      <c r="BT20" s="19">
        <f t="shared" si="20"/>
        <v>-0.00017100476000965828</v>
      </c>
      <c r="BU20" s="19">
        <f t="shared" si="20"/>
        <v>-6.076699078892342E-05</v>
      </c>
      <c r="BV20" s="19">
        <f t="shared" si="20"/>
        <v>-0.00023873216732686782</v>
      </c>
      <c r="BW20" s="19">
        <f t="shared" si="20"/>
        <v>-0.0010402000659472162</v>
      </c>
      <c r="BX20" s="19">
        <f t="shared" si="20"/>
        <v>-0.0016117844714039313</v>
      </c>
      <c r="BY20" s="19">
        <f t="shared" si="20"/>
        <v>-0.001180070349968372</v>
      </c>
      <c r="BZ20" s="19">
        <f t="shared" si="20"/>
        <v>-0.001211954523815761</v>
      </c>
      <c r="CA20" s="19">
        <f t="shared" si="20"/>
        <v>-0.0012858305744057694</v>
      </c>
      <c r="CB20" s="19">
        <f>CB19-CA18-CB18</f>
        <v>-0.009429151843526329</v>
      </c>
      <c r="CD20" s="10">
        <f>SUM(E20:CB20)</f>
        <v>2.96637714392034E-16</v>
      </c>
    </row>
    <row r="21" spans="1:82" ht="12.75">
      <c r="A21" t="s">
        <v>148</v>
      </c>
      <c r="B21">
        <v>1996.5</v>
      </c>
      <c r="C21" s="18" t="s">
        <v>112</v>
      </c>
      <c r="D21" t="s">
        <v>120</v>
      </c>
      <c r="E21" s="19">
        <f>0.5*E19</f>
        <v>0</v>
      </c>
      <c r="F21" s="19">
        <f>0.5*(E18+F19)</f>
        <v>0</v>
      </c>
      <c r="G21" s="19">
        <f aca="true" t="shared" si="21" ref="G21:AK21">0.5*(F18+G19)</f>
        <v>0</v>
      </c>
      <c r="H21" s="19">
        <f t="shared" si="21"/>
        <v>0</v>
      </c>
      <c r="I21" s="19">
        <f t="shared" si="21"/>
        <v>0</v>
      </c>
      <c r="J21" s="19">
        <f t="shared" si="21"/>
        <v>0</v>
      </c>
      <c r="K21" s="19">
        <f t="shared" si="21"/>
        <v>0</v>
      </c>
      <c r="L21" s="19">
        <f t="shared" si="21"/>
        <v>0</v>
      </c>
      <c r="M21" s="19">
        <f t="shared" si="21"/>
        <v>0</v>
      </c>
      <c r="N21" s="19">
        <f t="shared" si="21"/>
        <v>0</v>
      </c>
      <c r="O21" s="19">
        <f t="shared" si="21"/>
        <v>0</v>
      </c>
      <c r="P21" s="19">
        <f t="shared" si="21"/>
        <v>0</v>
      </c>
      <c r="Q21" s="19">
        <f t="shared" si="21"/>
        <v>0</v>
      </c>
      <c r="R21" s="19">
        <f t="shared" si="21"/>
        <v>0</v>
      </c>
      <c r="S21" s="19">
        <f t="shared" si="21"/>
        <v>0</v>
      </c>
      <c r="T21" s="19">
        <f t="shared" si="21"/>
        <v>4.183635567758951E-07</v>
      </c>
      <c r="U21" s="19">
        <f t="shared" si="21"/>
        <v>3.005686197894811E-06</v>
      </c>
      <c r="V21" s="19">
        <f t="shared" si="21"/>
        <v>6.266329072137553E-06</v>
      </c>
      <c r="W21" s="19">
        <f t="shared" si="21"/>
        <v>1.8538273688326066E-05</v>
      </c>
      <c r="X21" s="19">
        <f t="shared" si="21"/>
        <v>0.00010855573171251898</v>
      </c>
      <c r="Y21" s="19">
        <f t="shared" si="21"/>
        <v>0.0003783015769624429</v>
      </c>
      <c r="Z21" s="19">
        <f t="shared" si="21"/>
        <v>0.0007742723982584949</v>
      </c>
      <c r="AA21" s="19">
        <f t="shared" si="21"/>
        <v>0.0011865657056818993</v>
      </c>
      <c r="AB21" s="19">
        <f t="shared" si="21"/>
        <v>0.0014133803662865</v>
      </c>
      <c r="AC21" s="19">
        <f t="shared" si="21"/>
        <v>0.0013940869661084366</v>
      </c>
      <c r="AD21" s="19">
        <f t="shared" si="21"/>
        <v>0.001431646223553914</v>
      </c>
      <c r="AE21" s="19">
        <f t="shared" si="21"/>
        <v>0.0021159628067908</v>
      </c>
      <c r="AF21" s="19">
        <f t="shared" si="21"/>
        <v>0.003926300827041644</v>
      </c>
      <c r="AG21" s="19">
        <f t="shared" si="21"/>
        <v>0.007058818246532343</v>
      </c>
      <c r="AH21" s="19">
        <f t="shared" si="21"/>
        <v>0.009394691748753509</v>
      </c>
      <c r="AI21" s="19">
        <f t="shared" si="21"/>
        <v>0.009099951670830834</v>
      </c>
      <c r="AJ21" s="19">
        <f t="shared" si="21"/>
        <v>0.00796223311881985</v>
      </c>
      <c r="AK21" s="19">
        <f t="shared" si="21"/>
        <v>0.00979192317280406</v>
      </c>
      <c r="AL21" s="19">
        <f aca="true" t="shared" si="22" ref="AL21:BQ21">0.5*(AK18+AL19)</f>
        <v>0.01392283440864155</v>
      </c>
      <c r="AM21" s="19">
        <f t="shared" si="22"/>
        <v>0.01680423768982748</v>
      </c>
      <c r="AN21" s="19">
        <f t="shared" si="22"/>
        <v>0.017912320530784055</v>
      </c>
      <c r="AO21" s="19">
        <f t="shared" si="22"/>
        <v>0.018196466407905523</v>
      </c>
      <c r="AP21" s="19">
        <f t="shared" si="22"/>
        <v>0.01890770173434561</v>
      </c>
      <c r="AQ21" s="19">
        <f t="shared" si="22"/>
        <v>0.02027974111103866</v>
      </c>
      <c r="AR21" s="19">
        <f t="shared" si="22"/>
        <v>0.023158486288203082</v>
      </c>
      <c r="AS21" s="19">
        <f t="shared" si="22"/>
        <v>0.026153011310383015</v>
      </c>
      <c r="AT21" s="19">
        <f t="shared" si="22"/>
        <v>0.02882620545160782</v>
      </c>
      <c r="AU21" s="19">
        <f t="shared" si="22"/>
        <v>0.030734196981794942</v>
      </c>
      <c r="AV21" s="19">
        <f t="shared" si="22"/>
        <v>0.030704597455915028</v>
      </c>
      <c r="AW21" s="19">
        <f t="shared" si="22"/>
        <v>0.029020498611175574</v>
      </c>
      <c r="AX21" s="19">
        <f t="shared" si="22"/>
        <v>0.026929882174177987</v>
      </c>
      <c r="AY21" s="19">
        <f t="shared" si="22"/>
        <v>0.026606129682240937</v>
      </c>
      <c r="AZ21" s="19">
        <f t="shared" si="22"/>
        <v>0.028066590982462246</v>
      </c>
      <c r="BA21" s="19">
        <f t="shared" si="22"/>
        <v>0.02949069224890719</v>
      </c>
      <c r="BB21" s="19">
        <f t="shared" si="22"/>
        <v>0.02967204622998243</v>
      </c>
      <c r="BC21" s="19">
        <f t="shared" si="22"/>
        <v>0.02845549785843262</v>
      </c>
      <c r="BD21" s="19">
        <f t="shared" si="22"/>
        <v>0.026105042123444444</v>
      </c>
      <c r="BE21" s="19">
        <f t="shared" si="22"/>
        <v>0.023264136692229223</v>
      </c>
      <c r="BF21" s="19">
        <f t="shared" si="22"/>
        <v>0.021111698909606902</v>
      </c>
      <c r="BG21" s="19">
        <f t="shared" si="22"/>
        <v>0.020129877405850736</v>
      </c>
      <c r="BH21" s="19">
        <f t="shared" si="22"/>
        <v>0.020476214242717554</v>
      </c>
      <c r="BI21" s="19">
        <f t="shared" si="22"/>
        <v>0.02174186286950934</v>
      </c>
      <c r="BJ21" s="19">
        <f t="shared" si="22"/>
        <v>0.02286009908928556</v>
      </c>
      <c r="BK21" s="19">
        <f t="shared" si="22"/>
        <v>0.023467582234651063</v>
      </c>
      <c r="BL21" s="19">
        <f t="shared" si="22"/>
        <v>0.023477615718042057</v>
      </c>
      <c r="BM21" s="19">
        <f t="shared" si="22"/>
        <v>0.022599838854887148</v>
      </c>
      <c r="BN21" s="19">
        <f t="shared" si="22"/>
        <v>0.02116448229085519</v>
      </c>
      <c r="BO21" s="19">
        <f t="shared" si="22"/>
        <v>0.019514102055752446</v>
      </c>
      <c r="BP21" s="19">
        <f t="shared" si="22"/>
        <v>0.018835650033667398</v>
      </c>
      <c r="BQ21" s="19">
        <f t="shared" si="22"/>
        <v>0.018218491865241514</v>
      </c>
      <c r="BR21" s="19">
        <f aca="true" t="shared" si="23" ref="BR21:BZ21">0.5*(BQ18+BR19)</f>
        <v>0.017476468085293878</v>
      </c>
      <c r="BS21" s="19">
        <f t="shared" si="23"/>
        <v>0.01695252536391302</v>
      </c>
      <c r="BT21" s="19">
        <f t="shared" si="23"/>
        <v>0.016858293203106604</v>
      </c>
      <c r="BU21" s="19">
        <f t="shared" si="23"/>
        <v>0.01632505826308432</v>
      </c>
      <c r="BV21" s="19">
        <f t="shared" si="23"/>
        <v>0.01569206747393774</v>
      </c>
      <c r="BW21" s="19">
        <f t="shared" si="23"/>
        <v>0.01457136352404351</v>
      </c>
      <c r="BX21" s="19">
        <f t="shared" si="23"/>
        <v>0.012859808418388333</v>
      </c>
      <c r="BY21" s="19">
        <f t="shared" si="23"/>
        <v>0.011459715988056623</v>
      </c>
      <c r="BZ21" s="19">
        <f t="shared" si="23"/>
        <v>0.010363534779384443</v>
      </c>
      <c r="CA21" s="19">
        <f>0.5*(BZ18+CA19)</f>
        <v>0.009318365920554975</v>
      </c>
      <c r="CB21" s="19">
        <f>0.5*(CB19+CA18+CB18)</f>
        <v>0.055250048224017884</v>
      </c>
      <c r="CD21" s="10">
        <f>SUM(E21:CB21)</f>
        <v>1</v>
      </c>
    </row>
    <row r="22" spans="3:80" ht="12.75">
      <c r="C22" s="18"/>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row>
    <row r="23" spans="1:80" ht="12.75">
      <c r="A23" s="2" t="s">
        <v>121</v>
      </c>
      <c r="C23" s="18"/>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row>
    <row r="24" spans="1:82" ht="12.75">
      <c r="A24" t="s">
        <v>122</v>
      </c>
      <c r="B24">
        <v>1996</v>
      </c>
      <c r="C24" s="20" t="s">
        <v>172</v>
      </c>
      <c r="D24" t="s">
        <v>117</v>
      </c>
      <c r="E24" s="10">
        <f>'Aggregate data'!$D$6*'Age data'!E13</f>
        <v>0</v>
      </c>
      <c r="F24" s="10">
        <f>'Aggregate data'!$D$6*'Age data'!F13</f>
        <v>0</v>
      </c>
      <c r="G24" s="10">
        <f>'Aggregate data'!$D$6*'Age data'!G13</f>
        <v>0</v>
      </c>
      <c r="H24" s="10">
        <f>'Aggregate data'!$D$6*'Age data'!H13</f>
        <v>0</v>
      </c>
      <c r="I24" s="10">
        <f>'Aggregate data'!$D$6*'Age data'!I13</f>
        <v>0</v>
      </c>
      <c r="J24" s="10">
        <f>'Aggregate data'!$D$6*'Age data'!J13</f>
        <v>0</v>
      </c>
      <c r="K24" s="10">
        <f>'Aggregate data'!$D$6*'Age data'!K13</f>
        <v>0</v>
      </c>
      <c r="L24" s="10">
        <f>'Aggregate data'!$D$6*'Age data'!L13</f>
        <v>0</v>
      </c>
      <c r="M24" s="10">
        <f>'Aggregate data'!$D$6*'Age data'!M13</f>
        <v>0</v>
      </c>
      <c r="N24" s="10">
        <f>'Aggregate data'!$D$6*'Age data'!N13</f>
        <v>0</v>
      </c>
      <c r="O24" s="10">
        <f>'Aggregate data'!$D$6*'Age data'!O13</f>
        <v>0</v>
      </c>
      <c r="P24" s="10">
        <f>'Aggregate data'!$D$6*'Age data'!P13</f>
        <v>0</v>
      </c>
      <c r="Q24" s="10">
        <f>'Aggregate data'!$D$6*'Age data'!Q13</f>
        <v>0</v>
      </c>
      <c r="R24" s="10">
        <f>'Aggregate data'!$D$6*'Age data'!R13</f>
        <v>0</v>
      </c>
      <c r="S24" s="10">
        <f>'Aggregate data'!$D$6*'Age data'!S13</f>
        <v>0</v>
      </c>
      <c r="T24" s="10">
        <f>'Aggregate data'!$D$6*'Age data'!T13</f>
        <v>-107.05021471911527</v>
      </c>
      <c r="U24" s="10">
        <f>'Aggregate data'!$D$6*'Age data'!U13</f>
        <v>-206.06614450238584</v>
      </c>
      <c r="V24" s="10">
        <f>'Aggregate data'!$D$6*'Age data'!V13</f>
        <v>-343.84491548510516</v>
      </c>
      <c r="W24" s="10">
        <f>'Aggregate data'!$D$6*'Age data'!W13</f>
        <v>-540.8331473755976</v>
      </c>
      <c r="X24" s="10">
        <f>'Aggregate data'!$D$6*'Age data'!X13</f>
        <v>-767.4507852017721</v>
      </c>
      <c r="Y24" s="10">
        <f>'Aggregate data'!$D$6*'Age data'!Y13</f>
        <v>-1024.8060369161105</v>
      </c>
      <c r="Z24" s="10">
        <f>'Aggregate data'!$D$6*'Age data'!Z13</f>
        <v>-1296.8772497623559</v>
      </c>
      <c r="AA24" s="10">
        <f>'Aggregate data'!$D$6*'Age data'!AA13</f>
        <v>-1590.7628232492827</v>
      </c>
      <c r="AB24" s="10">
        <f>'Aggregate data'!$D$6*'Age data'!AB13</f>
        <v>-1833.5118586103818</v>
      </c>
      <c r="AC24" s="10">
        <f>'Aggregate data'!$D$6*'Age data'!AC13</f>
        <v>-2032.5510655202404</v>
      </c>
      <c r="AD24" s="10">
        <f>'Aggregate data'!$D$6*'Age data'!AD13</f>
        <v>-2231.5239585212666</v>
      </c>
      <c r="AE24" s="10">
        <f>'Aggregate data'!$D$6*'Age data'!AE13</f>
        <v>-2519.918409008151</v>
      </c>
      <c r="AF24" s="10">
        <f>'Aggregate data'!$D$6*'Age data'!AF13</f>
        <v>-2906.202388538795</v>
      </c>
      <c r="AG24" s="10">
        <f>'Aggregate data'!$D$6*'Age data'!AG13</f>
        <v>-3370.8327169530276</v>
      </c>
      <c r="AH24" s="10">
        <f>'Aggregate data'!$D$6*'Age data'!AH13</f>
        <v>-3488.990369354296</v>
      </c>
      <c r="AI24" s="10">
        <f>'Aggregate data'!$D$6*'Age data'!AI13</f>
        <v>-3456.403229126785</v>
      </c>
      <c r="AJ24" s="10">
        <f>'Aggregate data'!$D$6*'Age data'!AJ13</f>
        <v>-3463.803323842867</v>
      </c>
      <c r="AK24" s="10">
        <f>'Aggregate data'!$D$6*'Age data'!AK13</f>
        <v>-3850.7297046330445</v>
      </c>
      <c r="AL24" s="10">
        <f>'Aggregate data'!$D$6*'Age data'!AL13</f>
        <v>-4175.8863204170375</v>
      </c>
      <c r="AM24" s="10">
        <f>'Aggregate data'!$D$6*'Age data'!AM13</f>
        <v>-4453.108897478023</v>
      </c>
      <c r="AN24" s="10">
        <f>'Aggregate data'!$D$6*'Age data'!AN13</f>
        <v>-4565.9027936278935</v>
      </c>
      <c r="AO24" s="10">
        <f>'Aggregate data'!$D$6*'Age data'!AO13</f>
        <v>-4687.137204240747</v>
      </c>
      <c r="AP24" s="10">
        <f>'Aggregate data'!$D$6*'Age data'!AP13</f>
        <v>-4858.618720057729</v>
      </c>
      <c r="AQ24" s="10">
        <f>'Aggregate data'!$D$6*'Age data'!AQ13</f>
        <v>-5009.688343967918</v>
      </c>
      <c r="AR24" s="10">
        <f>'Aggregate data'!$D$6*'Age data'!AR13</f>
        <v>-5152.863671257276</v>
      </c>
      <c r="AS24" s="10">
        <f>'Aggregate data'!$D$6*'Age data'!AS13</f>
        <v>-5210.250682893048</v>
      </c>
      <c r="AT24" s="10">
        <f>'Aggregate data'!$D$6*'Age data'!AT13</f>
        <v>-5391.318664895233</v>
      </c>
      <c r="AU24" s="10">
        <f>'Aggregate data'!$D$6*'Age data'!AU13</f>
        <v>-5403.978177350639</v>
      </c>
      <c r="AV24" s="10">
        <f>'Aggregate data'!$D$6*'Age data'!AV13</f>
        <v>-5259.673095815119</v>
      </c>
      <c r="AW24" s="10">
        <f>'Aggregate data'!$D$6*'Age data'!AW13</f>
        <v>-4875.817848176258</v>
      </c>
      <c r="AX24" s="10">
        <f>'Aggregate data'!$D$6*'Age data'!AX13</f>
        <v>-4590.6176782321445</v>
      </c>
      <c r="AY24" s="10">
        <f>'Aggregate data'!$D$6*'Age data'!AY13</f>
        <v>-4549.790391123488</v>
      </c>
      <c r="AZ24" s="10">
        <f>'Aggregate data'!$D$6*'Age data'!AZ13</f>
        <v>-4581.328944794811</v>
      </c>
      <c r="BA24" s="10">
        <f>'Aggregate data'!$D$6*'Age data'!BA13</f>
        <v>-4507.558980025469</v>
      </c>
      <c r="BB24" s="10">
        <f>'Aggregate data'!$D$6*'Age data'!BB13</f>
        <v>-4292.2327279482915</v>
      </c>
      <c r="BC24" s="10">
        <f>'Aggregate data'!$D$6*'Age data'!BC13</f>
        <v>-4018.5552760625674</v>
      </c>
      <c r="BD24" s="10">
        <f>'Aggregate data'!$D$6*'Age data'!BD13</f>
        <v>-3664.4397078300813</v>
      </c>
      <c r="BE24" s="10">
        <f>'Aggregate data'!$D$6*'Age data'!BE13</f>
        <v>-3348.4470112960403</v>
      </c>
      <c r="BF24" s="10">
        <f>'Aggregate data'!$D$6*'Age data'!BF13</f>
        <v>-3171.0837351794926</v>
      </c>
      <c r="BG24" s="10">
        <f>'Aggregate data'!$D$6*'Age data'!BG13</f>
        <v>-3098.9104003845787</v>
      </c>
      <c r="BH24" s="10">
        <f>'Aggregate data'!$D$6*'Age data'!BH13</f>
        <v>-3112.880620112736</v>
      </c>
      <c r="BI24" s="10">
        <f>'Aggregate data'!$D$6*'Age data'!BI13</f>
        <v>-3154.776418392328</v>
      </c>
      <c r="BJ24" s="10">
        <f>'Aggregate data'!$D$6*'Age data'!BJ13</f>
        <v>-3125.8424463531924</v>
      </c>
      <c r="BK24" s="10">
        <f>'Aggregate data'!$D$6*'Age data'!BK13</f>
        <v>-3006.4482287823716</v>
      </c>
      <c r="BL24" s="10">
        <f>'Aggregate data'!$D$6*'Age data'!BL13</f>
        <v>-2796.4354243412527</v>
      </c>
      <c r="BM24" s="10">
        <f>'Aggregate data'!$D$6*'Age data'!BM13</f>
        <v>-2513.7791721929952</v>
      </c>
      <c r="BN24" s="10">
        <f>'Aggregate data'!$D$6*'Age data'!BN13</f>
        <v>-2201.6664254508273</v>
      </c>
      <c r="BO24" s="10">
        <f>'Aggregate data'!$D$6*'Age data'!BO13</f>
        <v>-2007.4457137471124</v>
      </c>
      <c r="BP24" s="10">
        <f>'Aggregate data'!$D$6*'Age data'!BP13</f>
        <v>-1872.0459782072173</v>
      </c>
      <c r="BQ24" s="10">
        <f>'Aggregate data'!$D$6*'Age data'!BQ13</f>
        <v>-1739.9101031144355</v>
      </c>
      <c r="BR24" s="10">
        <f>'Aggregate data'!$D$6*'Age data'!BR13</f>
        <v>-1625.99507497188</v>
      </c>
      <c r="BS24" s="10">
        <f>'Aggregate data'!$D$6*'Age data'!BS13</f>
        <v>-1563.8921301405803</v>
      </c>
      <c r="BT24" s="10">
        <f>'Aggregate data'!$D$6*'Age data'!BT13</f>
        <v>-1494.1163228990763</v>
      </c>
      <c r="BU24" s="10">
        <f>'Aggregate data'!$D$6*'Age data'!BU13</f>
        <v>-1416.8980647901335</v>
      </c>
      <c r="BV24" s="10">
        <f>'Aggregate data'!$D$6*'Age data'!BV13</f>
        <v>-1328.9037767869008</v>
      </c>
      <c r="BW24" s="10">
        <f>'Aggregate data'!$D$6*'Age data'!BW13</f>
        <v>-1194.5754568442715</v>
      </c>
      <c r="BX24" s="10">
        <f>'Aggregate data'!$D$6*'Age data'!BX13</f>
        <v>-1042.4375213860606</v>
      </c>
      <c r="BY24" s="10">
        <f>'Aggregate data'!$D$6*'Age data'!BY13</f>
        <v>-938.8400399620917</v>
      </c>
      <c r="BZ24" s="10">
        <f>'Aggregate data'!$D$6*'Age data'!BZ13</f>
        <v>-846.6643281912586</v>
      </c>
      <c r="CA24" s="10">
        <f>'Aggregate data'!$D$6*'Age data'!CA13</f>
        <v>-767.9605860621089</v>
      </c>
      <c r="CB24" s="10">
        <f>'Aggregate data'!$D$6*'Age data'!CB13</f>
        <v>-4287.118552896693</v>
      </c>
      <c r="CD24" s="10">
        <f>SUM(E24:CB24)</f>
        <v>-175937.99999999994</v>
      </c>
    </row>
    <row r="25" spans="1:82" ht="12.75">
      <c r="A25" t="s">
        <v>122</v>
      </c>
      <c r="B25">
        <v>1997</v>
      </c>
      <c r="C25" s="20" t="s">
        <v>172</v>
      </c>
      <c r="D25" t="s">
        <v>117</v>
      </c>
      <c r="E25" s="10">
        <f>'Aggregate data'!$D$7*'Age data'!E14</f>
        <v>0</v>
      </c>
      <c r="F25" s="10">
        <f>'Aggregate data'!$D$7*'Age data'!F14</f>
        <v>0</v>
      </c>
      <c r="G25" s="10">
        <f>'Aggregate data'!$D$7*'Age data'!G14</f>
        <v>0</v>
      </c>
      <c r="H25" s="10">
        <f>'Aggregate data'!$D$7*'Age data'!H14</f>
        <v>0</v>
      </c>
      <c r="I25" s="10">
        <f>'Aggregate data'!$D$7*'Age data'!I14</f>
        <v>0</v>
      </c>
      <c r="J25" s="10">
        <f>'Aggregate data'!$D$7*'Age data'!J14</f>
        <v>0</v>
      </c>
      <c r="K25" s="10">
        <f>'Aggregate data'!$D$7*'Age data'!K14</f>
        <v>0</v>
      </c>
      <c r="L25" s="10">
        <f>'Aggregate data'!$D$7*'Age data'!L14</f>
        <v>0</v>
      </c>
      <c r="M25" s="10">
        <f>'Aggregate data'!$D$7*'Age data'!M14</f>
        <v>0</v>
      </c>
      <c r="N25" s="10">
        <f>'Aggregate data'!$D$7*'Age data'!N14</f>
        <v>0</v>
      </c>
      <c r="O25" s="10">
        <f>'Aggregate data'!$D$7*'Age data'!O14</f>
        <v>0</v>
      </c>
      <c r="P25" s="10">
        <f>'Aggregate data'!$D$7*'Age data'!P14</f>
        <v>0</v>
      </c>
      <c r="Q25" s="10">
        <f>'Aggregate data'!$D$7*'Age data'!Q14</f>
        <v>0</v>
      </c>
      <c r="R25" s="10">
        <f>'Aggregate data'!$D$7*'Age data'!R14</f>
        <v>0</v>
      </c>
      <c r="S25" s="10">
        <f>'Aggregate data'!$D$7*'Age data'!S14</f>
        <v>0</v>
      </c>
      <c r="T25" s="10">
        <f>'Aggregate data'!$D$7*'Age data'!T14</f>
        <v>0.8476932445651781</v>
      </c>
      <c r="U25" s="10">
        <f>'Aggregate data'!$D$7*'Age data'!U14</f>
        <v>1.6332239531749622</v>
      </c>
      <c r="V25" s="10">
        <f>'Aggregate data'!$D$7*'Age data'!V14</f>
        <v>2.7252816558200967</v>
      </c>
      <c r="W25" s="10">
        <f>'Aggregate data'!$D$7*'Age data'!W14</f>
        <v>4.294013799116917</v>
      </c>
      <c r="X25" s="10">
        <f>'Aggregate data'!$D$7*'Age data'!X14</f>
        <v>6.108986780366234</v>
      </c>
      <c r="Y25" s="10">
        <f>'Aggregate data'!$D$7*'Age data'!Y14</f>
        <v>8.178603637622167</v>
      </c>
      <c r="Z25" s="10">
        <f>'Aggregate data'!$D$7*'Age data'!Z14</f>
        <v>10.367826384824019</v>
      </c>
      <c r="AA25" s="10">
        <f>'Aggregate data'!$D$7*'Age data'!AA14</f>
        <v>12.717471120501873</v>
      </c>
      <c r="AB25" s="10">
        <f>'Aggregate data'!$D$7*'Age data'!AB14</f>
        <v>14.684015551248363</v>
      </c>
      <c r="AC25" s="10">
        <f>'Aggregate data'!$D$7*'Age data'!AC14</f>
        <v>16.30733939654963</v>
      </c>
      <c r="AD25" s="10">
        <f>'Aggregate data'!$D$7*'Age data'!AD14</f>
        <v>17.920886949502176</v>
      </c>
      <c r="AE25" s="10">
        <f>'Aggregate data'!$D$7*'Age data'!AE14</f>
        <v>20.23865832595829</v>
      </c>
      <c r="AF25" s="10">
        <f>'Aggregate data'!$D$7*'Age data'!AF14</f>
        <v>23.36478041468167</v>
      </c>
      <c r="AG25" s="10">
        <f>'Aggregate data'!$D$7*'Age data'!AG14</f>
        <v>27.12847746811903</v>
      </c>
      <c r="AH25" s="10">
        <f>'Aggregate data'!$D$7*'Age data'!AH14</f>
        <v>28.05731531795599</v>
      </c>
      <c r="AI25" s="10">
        <f>'Aggregate data'!$D$7*'Age data'!AI14</f>
        <v>27.85194786321348</v>
      </c>
      <c r="AJ25" s="10">
        <f>'Aggregate data'!$D$7*'Age data'!AJ14</f>
        <v>27.916778556295206</v>
      </c>
      <c r="AK25" s="10">
        <f>'Aggregate data'!$D$7*'Age data'!AK14</f>
        <v>31.10291969362608</v>
      </c>
      <c r="AL25" s="10">
        <f>'Aggregate data'!$D$7*'Age data'!AL14</f>
        <v>33.70412285739402</v>
      </c>
      <c r="AM25" s="10">
        <f>'Aggregate data'!$D$7*'Age data'!AM14</f>
        <v>35.87707034251637</v>
      </c>
      <c r="AN25" s="10">
        <f>'Aggregate data'!$D$7*'Age data'!AN14</f>
        <v>36.79306212700676</v>
      </c>
      <c r="AO25" s="10">
        <f>'Aggregate data'!$D$7*'Age data'!AO14</f>
        <v>37.817813357039164</v>
      </c>
      <c r="AP25" s="10">
        <f>'Aggregate data'!$D$7*'Age data'!AP14</f>
        <v>39.29606128767512</v>
      </c>
      <c r="AQ25" s="10">
        <f>'Aggregate data'!$D$7*'Age data'!AQ14</f>
        <v>40.61983250306925</v>
      </c>
      <c r="AR25" s="10">
        <f>'Aggregate data'!$D$7*'Age data'!AR14</f>
        <v>41.940910588720214</v>
      </c>
      <c r="AS25" s="10">
        <f>'Aggregate data'!$D$7*'Age data'!AS14</f>
        <v>42.53165636023116</v>
      </c>
      <c r="AT25" s="10">
        <f>'Aggregate data'!$D$7*'Age data'!AT14</f>
        <v>44.09490982199189</v>
      </c>
      <c r="AU25" s="10">
        <f>'Aggregate data'!$D$7*'Age data'!AU14</f>
        <v>44.18046974088118</v>
      </c>
      <c r="AV25" s="10">
        <f>'Aggregate data'!$D$7*'Age data'!AV14</f>
        <v>43.36900984540091</v>
      </c>
      <c r="AW25" s="10">
        <f>'Aggregate data'!$D$7*'Age data'!AW14</f>
        <v>40.58703012785966</v>
      </c>
      <c r="AX25" s="10">
        <f>'Aggregate data'!$D$7*'Age data'!AX14</f>
        <v>38.51741523178155</v>
      </c>
      <c r="AY25" s="10">
        <f>'Aggregate data'!$D$7*'Age data'!AY14</f>
        <v>38.17596341495665</v>
      </c>
      <c r="AZ25" s="10">
        <f>'Aggregate data'!$D$7*'Age data'!AZ14</f>
        <v>38.62531414402568</v>
      </c>
      <c r="BA25" s="10">
        <f>'Aggregate data'!$D$7*'Age data'!BA14</f>
        <v>37.69165425862506</v>
      </c>
      <c r="BB25" s="10">
        <f>'Aggregate data'!$D$7*'Age data'!BB14</f>
        <v>35.41722283103166</v>
      </c>
      <c r="BC25" s="10">
        <f>'Aggregate data'!$D$7*'Age data'!BC14</f>
        <v>32.9016085333899</v>
      </c>
      <c r="BD25" s="10">
        <f>'Aggregate data'!$D$7*'Age data'!BD14</f>
        <v>29.972869162548974</v>
      </c>
      <c r="BE25" s="10">
        <f>'Aggregate data'!$D$7*'Age data'!BE14</f>
        <v>27.360881842645956</v>
      </c>
      <c r="BF25" s="10">
        <f>'Aggregate data'!$D$7*'Age data'!BF14</f>
        <v>25.828659560280457</v>
      </c>
      <c r="BG25" s="10">
        <f>'Aggregate data'!$D$7*'Age data'!BG14</f>
        <v>25.04811455454847</v>
      </c>
      <c r="BH25" s="10">
        <f>'Aggregate data'!$D$7*'Age data'!BH14</f>
        <v>25.06338855047082</v>
      </c>
      <c r="BI25" s="10">
        <f>'Aggregate data'!$D$7*'Age data'!BI14</f>
        <v>25.406500704223046</v>
      </c>
      <c r="BJ25" s="10">
        <f>'Aggregate data'!$D$7*'Age data'!BJ14</f>
        <v>25.068306760681395</v>
      </c>
      <c r="BK25" s="10">
        <f>'Aggregate data'!$D$7*'Age data'!BK14</f>
        <v>24.222518321590186</v>
      </c>
      <c r="BL25" s="10">
        <f>'Aggregate data'!$D$7*'Age data'!BL14</f>
        <v>22.800776239844204</v>
      </c>
      <c r="BM25" s="10">
        <f>'Aggregate data'!$D$7*'Age data'!BM14</f>
        <v>20.614707975657765</v>
      </c>
      <c r="BN25" s="10">
        <f>'Aggregate data'!$D$7*'Age data'!BN14</f>
        <v>18.41069038144512</v>
      </c>
      <c r="BO25" s="10">
        <f>'Aggregate data'!$D$7*'Age data'!BO14</f>
        <v>16.29990828568469</v>
      </c>
      <c r="BP25" s="10">
        <f>'Aggregate data'!$D$7*'Age data'!BP14</f>
        <v>15.259311891598273</v>
      </c>
      <c r="BQ25" s="10">
        <f>'Aggregate data'!$D$7*'Age data'!BQ14</f>
        <v>14.333822759828168</v>
      </c>
      <c r="BR25" s="10">
        <f>'Aggregate data'!$D$7*'Age data'!BR14</f>
        <v>13.429184352299988</v>
      </c>
      <c r="BS25" s="10">
        <f>'Aggregate data'!$D$7*'Age data'!BS14</f>
        <v>12.723584460495406</v>
      </c>
      <c r="BT25" s="10">
        <f>'Aggregate data'!$D$7*'Age data'!BT14</f>
        <v>12.542031074727937</v>
      </c>
      <c r="BU25" s="10">
        <f>'Aggregate data'!$D$7*'Age data'!BU14</f>
        <v>11.952354524753204</v>
      </c>
      <c r="BV25" s="10">
        <f>'Aggregate data'!$D$7*'Age data'!BV14</f>
        <v>11.224488065701545</v>
      </c>
      <c r="BW25" s="10">
        <f>'Aggregate data'!$D$7*'Age data'!BW14</f>
        <v>10.053967391771808</v>
      </c>
      <c r="BX25" s="10">
        <f>'Aggregate data'!$D$7*'Age data'!BX14</f>
        <v>8.535727341188624</v>
      </c>
      <c r="BY25" s="10">
        <f>'Aggregate data'!$D$7*'Age data'!BY14</f>
        <v>7.6148525001271485</v>
      </c>
      <c r="BZ25" s="10">
        <f>'Aggregate data'!$D$7*'Age data'!BZ14</f>
        <v>6.788558925306256</v>
      </c>
      <c r="CA25" s="10">
        <f>'Aggregate data'!$D$7*'Age data'!CA14</f>
        <v>5.995105006991666</v>
      </c>
      <c r="CB25" s="10">
        <f>'Aggregate data'!$D$7*'Age data'!CB14</f>
        <v>34.86234187885076</v>
      </c>
      <c r="CD25" s="10">
        <f>SUM(E25:CB25)</f>
        <v>1434.9999999999989</v>
      </c>
    </row>
    <row r="26" spans="1:82" ht="12.75">
      <c r="A26" t="s">
        <v>149</v>
      </c>
      <c r="B26">
        <v>1996</v>
      </c>
      <c r="C26" s="20" t="s">
        <v>172</v>
      </c>
      <c r="D26" t="s">
        <v>117</v>
      </c>
      <c r="E26" s="10">
        <f>'Aggregate data'!$D$11*E18</f>
        <v>0</v>
      </c>
      <c r="F26" s="10">
        <f>'Aggregate data'!$D$11*F18</f>
        <v>0</v>
      </c>
      <c r="G26" s="10">
        <f>'Aggregate data'!$D$11*G18</f>
        <v>0</v>
      </c>
      <c r="H26" s="10">
        <f>'Aggregate data'!$D$11*H18</f>
        <v>0</v>
      </c>
      <c r="I26" s="10">
        <f>'Aggregate data'!$D$11*I18</f>
        <v>0</v>
      </c>
      <c r="J26" s="10">
        <f>'Aggregate data'!$D$11*J18</f>
        <v>0</v>
      </c>
      <c r="K26" s="10">
        <f>'Aggregate data'!$D$11*K18</f>
        <v>0</v>
      </c>
      <c r="L26" s="10">
        <f>'Aggregate data'!$D$11*L18</f>
        <v>0</v>
      </c>
      <c r="M26" s="10">
        <f>'Aggregate data'!$D$11*M18</f>
        <v>0</v>
      </c>
      <c r="N26" s="10">
        <f>'Aggregate data'!$D$11*N18</f>
        <v>0</v>
      </c>
      <c r="O26" s="10">
        <f>'Aggregate data'!$D$11*O18</f>
        <v>0</v>
      </c>
      <c r="P26" s="10">
        <f>'Aggregate data'!$D$11*P18</f>
        <v>0</v>
      </c>
      <c r="Q26" s="10">
        <f>'Aggregate data'!$D$11*Q18</f>
        <v>0</v>
      </c>
      <c r="R26" s="10">
        <f>'Aggregate data'!$D$11*R18</f>
        <v>0</v>
      </c>
      <c r="S26" s="10">
        <f>'Aggregate data'!$D$11*S18</f>
        <v>0</v>
      </c>
      <c r="T26" s="10">
        <f>'Aggregate data'!$D$11*T18</f>
        <v>0.1521712904864788</v>
      </c>
      <c r="U26" s="10">
        <f>'Aggregate data'!$D$11*U18</f>
        <v>0.9351244394422892</v>
      </c>
      <c r="V26" s="10">
        <f>'Aggregate data'!$D$11*V18</f>
        <v>1.3114230280964432</v>
      </c>
      <c r="W26" s="10">
        <f>'Aggregate data'!$D$11*W18</f>
        <v>5.373087312809441</v>
      </c>
      <c r="X26" s="10">
        <f>'Aggregate data'!$D$11*X18</f>
        <v>33.75416832031584</v>
      </c>
      <c r="Y26" s="10">
        <f>'Aggregate data'!$D$11*Y18</f>
        <v>101.91056651317597</v>
      </c>
      <c r="Z26" s="10">
        <f>'Aggregate data'!$D$11*Z18</f>
        <v>174.6107463905979</v>
      </c>
      <c r="AA26" s="10">
        <f>'Aggregate data'!$D$11*AA18</f>
        <v>248.71173871112066</v>
      </c>
      <c r="AB26" s="10">
        <f>'Aggregate data'!$D$11*AB18</f>
        <v>254.1092122170763</v>
      </c>
      <c r="AC26" s="10">
        <f>'Aggregate data'!$D$11*AC18</f>
        <v>241.2200194804646</v>
      </c>
      <c r="AD26" s="10">
        <f>'Aggregate data'!$D$11*AD18</f>
        <v>267.5969336410519</v>
      </c>
      <c r="AE26" s="10">
        <f>'Aggregate data'!$D$11*AE18</f>
        <v>486.10127553280734</v>
      </c>
      <c r="AF26" s="10">
        <f>'Aggregate data'!$D$11*AF18</f>
        <v>911.7074071617543</v>
      </c>
      <c r="AG26" s="10">
        <f>'Aggregate data'!$D$11*AG18</f>
        <v>1598.9623878773475</v>
      </c>
      <c r="AH26" s="10">
        <f>'Aggregate data'!$D$11*AH18</f>
        <v>1737.3117705528239</v>
      </c>
      <c r="AI26" s="10">
        <f>'Aggregate data'!$D$11*AI18</f>
        <v>1487.889290030777</v>
      </c>
      <c r="AJ26" s="10">
        <f>'Aggregate data'!$D$11*AJ18</f>
        <v>1334.342521637527</v>
      </c>
      <c r="AK26" s="10">
        <f>'Aggregate data'!$D$11*AK18</f>
        <v>2139.4971492532645</v>
      </c>
      <c r="AL26" s="10">
        <f>'Aggregate data'!$D$11*AL18</f>
        <v>2798.687502897455</v>
      </c>
      <c r="AM26" s="10">
        <f>'Aggregate data'!$D$11*AM18</f>
        <v>3164.0988987499763</v>
      </c>
      <c r="AN26" s="10">
        <f>'Aggregate data'!$D$11*AN18</f>
        <v>3188.358194988457</v>
      </c>
      <c r="AO26" s="10">
        <f>'Aggregate data'!$D$11*AO18</f>
        <v>3261.1495529622325</v>
      </c>
      <c r="AP26" s="10">
        <f>'Aggregate data'!$D$11*AP18</f>
        <v>3432.9083935498666</v>
      </c>
      <c r="AQ26" s="10">
        <f>'Aggregate data'!$D$11*AQ18</f>
        <v>3738.2821167794714</v>
      </c>
      <c r="AR26" s="10">
        <f>'Aggregate data'!$D$11*AR18</f>
        <v>4435.597905169544</v>
      </c>
      <c r="AS26" s="10">
        <f>'Aggregate data'!$D$11*AS18</f>
        <v>4780.063052503494</v>
      </c>
      <c r="AT26" s="10">
        <f>'Aggregate data'!$D$11*AT18</f>
        <v>5367.473128990389</v>
      </c>
      <c r="AU26" s="10">
        <f>'Aggregate data'!$D$11*AU18</f>
        <v>5453.7252480012385</v>
      </c>
      <c r="AV26" s="10">
        <f>'Aggregate data'!$D$11*AV18</f>
        <v>5311.447120574691</v>
      </c>
      <c r="AW26" s="10">
        <f>'Aggregate data'!$D$11*AW18</f>
        <v>4818.498662512404</v>
      </c>
      <c r="AX26" s="10">
        <f>'Aggregate data'!$D$11*AX18</f>
        <v>4543.656068726074</v>
      </c>
      <c r="AY26" s="10">
        <f>'Aggregate data'!$D$11*AY18</f>
        <v>4700.508709758858</v>
      </c>
      <c r="AZ26" s="10">
        <f>'Aggregate data'!$D$11*AZ18</f>
        <v>5024.67605128955</v>
      </c>
      <c r="BA26" s="10">
        <f>'Aggregate data'!$D$11*BA18</f>
        <v>5239.434831334445</v>
      </c>
      <c r="BB26" s="10">
        <f>'Aggregate data'!$D$11*BB18</f>
        <v>5159.804786865148</v>
      </c>
      <c r="BC26" s="10">
        <f>'Aggregate data'!$D$11*BC18</f>
        <v>4851.80898215963</v>
      </c>
      <c r="BD26" s="10">
        <f>'Aggregate data'!$D$11*BD18</f>
        <v>4337.12008533327</v>
      </c>
      <c r="BE26" s="10">
        <f>'Aggregate data'!$D$11*BE18</f>
        <v>3855.6572522041365</v>
      </c>
      <c r="BF26" s="10">
        <f>'Aggregate data'!$D$11*BF18</f>
        <v>3590.7443390619765</v>
      </c>
      <c r="BG26" s="10">
        <f>'Aggregate data'!$D$11*BG18</f>
        <v>3536.778561259234</v>
      </c>
      <c r="BH26" s="10">
        <f>'Aggregate data'!$D$11*BH18</f>
        <v>3729.315233307237</v>
      </c>
      <c r="BI26" s="10">
        <f>'Aggregate data'!$D$11*BI18</f>
        <v>3985.426238465996</v>
      </c>
      <c r="BJ26" s="10">
        <f>'Aggregate data'!$D$11*BJ18</f>
        <v>4142.355817367161</v>
      </c>
      <c r="BK26" s="10">
        <f>'Aggregate data'!$D$11*BK18</f>
        <v>4180.986737161</v>
      </c>
      <c r="BL26" s="10">
        <f>'Aggregate data'!$D$11*BL18</f>
        <v>4096.183914962672</v>
      </c>
      <c r="BM26" s="10">
        <f>'Aggregate data'!$D$11*BM18</f>
        <v>3848.9746623189762</v>
      </c>
      <c r="BN26" s="10">
        <f>'Aggregate data'!$D$11*BN18</f>
        <v>3522.2410017956854</v>
      </c>
      <c r="BO26" s="10">
        <f>'Aggregate data'!$D$11*BO18</f>
        <v>3371.356663908055</v>
      </c>
      <c r="BP26" s="10">
        <f>'Aggregate data'!$D$11*BP18</f>
        <v>3270.146853817146</v>
      </c>
      <c r="BQ26" s="10">
        <f>'Aggregate data'!$D$11*BQ18</f>
        <v>3120.358037455938</v>
      </c>
      <c r="BR26" s="10">
        <f>'Aggregate data'!$D$11*BR18</f>
        <v>3002.1801610069874</v>
      </c>
      <c r="BS26" s="10">
        <f>'Aggregate data'!$D$11*BS18</f>
        <v>2981.0575073014597</v>
      </c>
      <c r="BT26" s="10">
        <f>'Aggregate data'!$D$11*BT18</f>
        <v>2877.54371210324</v>
      </c>
      <c r="BU26" s="10">
        <f>'Aggregate data'!$D$11*BU18</f>
        <v>2781.8319972572353</v>
      </c>
      <c r="BV26" s="10">
        <f>'Aggregate data'!$D$11*BV18</f>
        <v>2655.1619152944777</v>
      </c>
      <c r="BW26" s="10">
        <f>'Aggregate data'!$D$11*BW18</f>
        <v>2404.316041679339</v>
      </c>
      <c r="BX26" s="10">
        <f>'Aggregate data'!$D$11*BX18</f>
        <v>2120.009120123074</v>
      </c>
      <c r="BY26" s="10">
        <f>'Aggregate data'!$D$11*BY18</f>
        <v>1929.954009520889</v>
      </c>
      <c r="BZ26" s="10">
        <f>'Aggregate data'!$D$11*BZ18</f>
        <v>1752.5678931305022</v>
      </c>
      <c r="CA26" s="10">
        <f>'Aggregate data'!$D$11*CA18</f>
        <v>1600.4209976803513</v>
      </c>
      <c r="CB26" s="10">
        <f>'Aggregate data'!$D$11*CB18</f>
        <v>8949.635045280074</v>
      </c>
      <c r="CD26" s="10">
        <f>SUM(E26:CB26)</f>
        <v>175937.99999999988</v>
      </c>
    </row>
    <row r="27" spans="1:82" ht="12.75">
      <c r="A27" t="s">
        <v>149</v>
      </c>
      <c r="B27">
        <v>1997</v>
      </c>
      <c r="C27" s="20" t="s">
        <v>172</v>
      </c>
      <c r="D27" t="s">
        <v>117</v>
      </c>
      <c r="E27" s="10">
        <f>'Aggregate data'!$D$12*E19</f>
        <v>0</v>
      </c>
      <c r="F27" s="10">
        <f>'Aggregate data'!$D$12*F19</f>
        <v>0</v>
      </c>
      <c r="G27" s="10">
        <f>'Aggregate data'!$D$12*G19</f>
        <v>0</v>
      </c>
      <c r="H27" s="10">
        <f>'Aggregate data'!$D$12*H19</f>
        <v>0</v>
      </c>
      <c r="I27" s="10">
        <f>'Aggregate data'!$D$12*I19</f>
        <v>0</v>
      </c>
      <c r="J27" s="10">
        <f>'Aggregate data'!$D$12*J19</f>
        <v>0</v>
      </c>
      <c r="K27" s="10">
        <f>'Aggregate data'!$D$12*K19</f>
        <v>0</v>
      </c>
      <c r="L27" s="10">
        <f>'Aggregate data'!$D$12*L19</f>
        <v>0</v>
      </c>
      <c r="M27" s="10">
        <f>'Aggregate data'!$D$12*M19</f>
        <v>0</v>
      </c>
      <c r="N27" s="10">
        <f>'Aggregate data'!$D$12*N19</f>
        <v>0</v>
      </c>
      <c r="O27" s="10">
        <f>'Aggregate data'!$D$12*O19</f>
        <v>0</v>
      </c>
      <c r="P27" s="10">
        <f>'Aggregate data'!$D$12*P19</f>
        <v>0</v>
      </c>
      <c r="Q27" s="10">
        <f>'Aggregate data'!$D$12*Q19</f>
        <v>0</v>
      </c>
      <c r="R27" s="10">
        <f>'Aggregate data'!$D$12*R19</f>
        <v>0</v>
      </c>
      <c r="S27" s="10">
        <f>'Aggregate data'!$D$12*S19</f>
        <v>0</v>
      </c>
      <c r="T27" s="10">
        <f>'Aggregate data'!$D$12*T19</f>
        <v>-0.001200703407946819</v>
      </c>
      <c r="U27" s="10">
        <f>'Aggregate data'!$D$12*U19</f>
        <v>-0.007385167380727737</v>
      </c>
      <c r="V27" s="10">
        <f>'Aggregate data'!$D$12*V19</f>
        <v>-0.01035722549831952</v>
      </c>
      <c r="W27" s="10">
        <f>'Aggregate data'!$D$12*W19</f>
        <v>-0.04250850901856771</v>
      </c>
      <c r="X27" s="10">
        <f>'Aggregate data'!$D$12*X19</f>
        <v>-0.2677305329254914</v>
      </c>
      <c r="Y27" s="10">
        <f>'Aggregate data'!$D$12*Y19</f>
        <v>-0.810416999357792</v>
      </c>
      <c r="Z27" s="10">
        <f>'Aggregate data'!$D$12*Z19</f>
        <v>-1.3909504304435498</v>
      </c>
      <c r="AA27" s="10">
        <f>'Aggregate data'!$D$12*AA19</f>
        <v>-1.981269030464504</v>
      </c>
      <c r="AB27" s="10">
        <f>'Aggregate data'!$D$12*AB19</f>
        <v>-2.0278384923427666</v>
      </c>
      <c r="AC27" s="10">
        <f>'Aggregate data'!$D$12*AC19</f>
        <v>-1.9284431160661124</v>
      </c>
      <c r="AD27" s="10">
        <f>'Aggregate data'!$D$12*AD19</f>
        <v>-2.141366079858059</v>
      </c>
      <c r="AE27" s="10">
        <f>'Aggregate data'!$D$12*AE19</f>
        <v>-3.8902171149462816</v>
      </c>
      <c r="AF27" s="10">
        <f>'Aggregate data'!$D$12*AF19</f>
        <v>-7.303704130980986</v>
      </c>
      <c r="AG27" s="10">
        <f>'Aggregate data'!$D$12*AG19</f>
        <v>-12.82266535536673</v>
      </c>
      <c r="AH27" s="10">
        <f>'Aggregate data'!$D$12*AH19</f>
        <v>-13.921176653574586</v>
      </c>
      <c r="AI27" s="10">
        <f>'Aggregate data'!$D$12*AI19</f>
        <v>-11.946856005106687</v>
      </c>
      <c r="AJ27" s="10">
        <f>'Aggregate data'!$D$12*AJ19</f>
        <v>-10.715963930605984</v>
      </c>
      <c r="AK27" s="10">
        <f>'Aggregate data'!$D$12*AK19</f>
        <v>-17.21954517891284</v>
      </c>
      <c r="AL27" s="10">
        <f>'Aggregate data'!$D$12*AL19</f>
        <v>-22.508191966260338</v>
      </c>
      <c r="AM27" s="10">
        <f>'Aggregate data'!$D$12*AM19</f>
        <v>-25.40127675188578</v>
      </c>
      <c r="AN27" s="10">
        <f>'Aggregate data'!$D$12*AN19</f>
        <v>-25.601075995453957</v>
      </c>
      <c r="AO27" s="10">
        <f>'Aggregate data'!$D$12*AO19</f>
        <v>-26.21870899362378</v>
      </c>
      <c r="AP27" s="10">
        <f>'Aggregate data'!$D$12*AP19</f>
        <v>-27.66624751392673</v>
      </c>
      <c r="AQ27" s="10">
        <f>'Aggregate data'!$D$12*AQ19</f>
        <v>-30.20308692909146</v>
      </c>
      <c r="AR27" s="10">
        <f>'Aggregate data'!$D$12*AR19</f>
        <v>-35.97437128572836</v>
      </c>
      <c r="AS27" s="10">
        <f>'Aggregate data'!$D$12*AS19</f>
        <v>-38.8811536583899</v>
      </c>
      <c r="AT27" s="10">
        <f>'Aggregate data'!$D$12*AT19</f>
        <v>-43.7436658503312</v>
      </c>
      <c r="AU27" s="10">
        <f>'Aggregate data'!$D$12*AU19</f>
        <v>-44.42851911657579</v>
      </c>
      <c r="AV27" s="10">
        <f>'Aggregate data'!$D$12*AV19</f>
        <v>-43.64007184336934</v>
      </c>
      <c r="AW27" s="10">
        <f>'Aggregate data'!$D$12*AW19</f>
        <v>-39.96716873517631</v>
      </c>
      <c r="AX27" s="10">
        <f>'Aggregate data'!$D$12*AX19</f>
        <v>-37.987726357474855</v>
      </c>
      <c r="AY27" s="10">
        <f>'Aggregate data'!$D$12*AY19</f>
        <v>-39.30025049594724</v>
      </c>
      <c r="AZ27" s="10">
        <f>'Aggregate data'!$D$12*AZ19</f>
        <v>-42.21244000362599</v>
      </c>
      <c r="BA27" s="10">
        <f>'Aggregate data'!$D$12*BA19</f>
        <v>-43.655610279693555</v>
      </c>
      <c r="BB27" s="10">
        <f>'Aggregate data'!$D$12*BB19</f>
        <v>-42.4244629631895</v>
      </c>
      <c r="BC27" s="10">
        <f>'Aggregate data'!$D$12*BC19</f>
        <v>-39.58245426122309</v>
      </c>
      <c r="BD27" s="10">
        <f>'Aggregate data'!$D$12*BD19</f>
        <v>-35.348747040433224</v>
      </c>
      <c r="BE27" s="10">
        <f>'Aggregate data'!$D$12*BE19</f>
        <v>-31.3932964057939</v>
      </c>
      <c r="BF27" s="10">
        <f>'Aggregate data'!$D$12*BF19</f>
        <v>-29.14274676649573</v>
      </c>
      <c r="BG27" s="10">
        <f>'Aggregate data'!$D$12*BG19</f>
        <v>-28.485623562299164</v>
      </c>
      <c r="BH27" s="10">
        <f>'Aggregate data'!$D$12*BH19</f>
        <v>-29.91977040384761</v>
      </c>
      <c r="BI27" s="10">
        <f>'Aggregate data'!$D$12*BI19</f>
        <v>-31.98179850726774</v>
      </c>
      <c r="BJ27" s="10">
        <f>'Aggregate data'!$D$12*BJ19</f>
        <v>-33.10222279296838</v>
      </c>
      <c r="BK27" s="10">
        <f>'Aggregate data'!$D$12*BK19</f>
        <v>-33.56573746923481</v>
      </c>
      <c r="BL27" s="10">
        <f>'Aggregate data'!$D$12*BL19</f>
        <v>-33.27944887818721</v>
      </c>
      <c r="BM27" s="10">
        <f>'Aggregate data'!$D$12*BM19</f>
        <v>-31.451905040885553</v>
      </c>
      <c r="BN27" s="10">
        <f>'Aggregate data'!$D$12*BN19</f>
        <v>-29.34874016045543</v>
      </c>
      <c r="BO27" s="10">
        <f>'Aggregate data'!$D$12*BO19</f>
        <v>-27.27708086658406</v>
      </c>
      <c r="BP27" s="10">
        <f>'Aggregate data'!$D$12*BP19</f>
        <v>-26.56057882169301</v>
      </c>
      <c r="BQ27" s="10">
        <f>'Aggregate data'!$D$12*BQ19</f>
        <v>-25.61483066364679</v>
      </c>
      <c r="BR27" s="10">
        <f>'Aggregate data'!$D$12*BR19</f>
        <v>-24.70694229082561</v>
      </c>
      <c r="BS27" s="10">
        <f>'Aggregate data'!$D$12*BS19</f>
        <v>-24.167118805553457</v>
      </c>
      <c r="BT27" s="10">
        <f>'Aggregate data'!$D$12*BT19</f>
        <v>-24.06895483115105</v>
      </c>
      <c r="BU27" s="10">
        <f>'Aggregate data'!$D$12*BU19</f>
        <v>-23.382858291634946</v>
      </c>
      <c r="BV27" s="10">
        <f>'Aggregate data'!$D$12*BV19</f>
        <v>-22.34682649504363</v>
      </c>
      <c r="BW27" s="10">
        <f>'Aggregate data'!$D$12*BW19</f>
        <v>-20.16356310968531</v>
      </c>
      <c r="BX27" s="10">
        <f>'Aggregate data'!$D$12*BX19</f>
        <v>-17.297369722154937</v>
      </c>
      <c r="BY27" s="10">
        <f>'Aggregate data'!$D$12*BY19</f>
        <v>-15.597991966758947</v>
      </c>
      <c r="BZ27" s="10">
        <f>'Aggregate data'!$D$12*BZ19</f>
        <v>-14.002095037578869</v>
      </c>
      <c r="CA27" s="10">
        <f>'Aggregate data'!$D$12*CA19</f>
        <v>-12.449271658860248</v>
      </c>
      <c r="CB27" s="10">
        <f>'Aggregate data'!$D$12*CB19</f>
        <v>-72.51840275373553</v>
      </c>
      <c r="CD27" s="10">
        <f>SUM(E27:CB27)</f>
        <v>-1434.9999999999998</v>
      </c>
    </row>
    <row r="28" spans="3:82" ht="12.75">
      <c r="C28" s="20"/>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D28" s="10"/>
    </row>
    <row r="29" spans="1:82" ht="12.75">
      <c r="A29" t="s">
        <v>171</v>
      </c>
      <c r="B29">
        <v>1996</v>
      </c>
      <c r="C29" s="20" t="s">
        <v>172</v>
      </c>
      <c r="D29" t="s">
        <v>173</v>
      </c>
      <c r="E29" s="10">
        <v>77956.0083083959</v>
      </c>
      <c r="F29" s="10">
        <v>8708.615509884261</v>
      </c>
      <c r="G29" s="10">
        <v>9131.683686337921</v>
      </c>
      <c r="H29" s="10">
        <v>10382.739325432556</v>
      </c>
      <c r="I29" s="10">
        <v>13314.428474973212</v>
      </c>
      <c r="J29" s="10">
        <v>15425.043470806453</v>
      </c>
      <c r="K29" s="10">
        <v>17441.083034044517</v>
      </c>
      <c r="L29" s="10">
        <v>18312.232348569254</v>
      </c>
      <c r="M29" s="10">
        <v>18738.135123488024</v>
      </c>
      <c r="N29" s="10">
        <v>18918.54441782828</v>
      </c>
      <c r="O29" s="10">
        <v>18903.77240064687</v>
      </c>
      <c r="P29" s="10">
        <v>18999.38728915464</v>
      </c>
      <c r="Q29" s="10">
        <v>19275.38267238638</v>
      </c>
      <c r="R29" s="10">
        <v>20041.968521819832</v>
      </c>
      <c r="S29" s="10">
        <v>19956.25822128634</v>
      </c>
      <c r="T29" s="10">
        <v>19410.518095197993</v>
      </c>
      <c r="U29" s="10">
        <v>19922.47095482869</v>
      </c>
      <c r="V29" s="10">
        <v>19175.213147403058</v>
      </c>
      <c r="W29" s="10">
        <v>17225.174881942246</v>
      </c>
      <c r="X29" s="10">
        <v>16069.783693268377</v>
      </c>
      <c r="Y29" s="10">
        <v>15017.029299604223</v>
      </c>
      <c r="Z29" s="10">
        <v>14125.628686751235</v>
      </c>
      <c r="AA29" s="10">
        <v>12840.46146085178</v>
      </c>
      <c r="AB29" s="10">
        <v>12289.527931626964</v>
      </c>
      <c r="AC29" s="10">
        <v>11354.829850842581</v>
      </c>
      <c r="AD29" s="10">
        <v>11117.916684738353</v>
      </c>
      <c r="AE29" s="10">
        <v>10764.630914574554</v>
      </c>
      <c r="AF29" s="10">
        <v>10805.83655493512</v>
      </c>
      <c r="AG29" s="10">
        <v>10243.636324079796</v>
      </c>
      <c r="AH29" s="10">
        <v>10182.443525846502</v>
      </c>
      <c r="AI29" s="10">
        <v>9927.913964357374</v>
      </c>
      <c r="AJ29" s="10">
        <v>9667.63492469216</v>
      </c>
      <c r="AK29" s="10">
        <v>9598.575492284337</v>
      </c>
      <c r="AL29" s="10">
        <v>9537.040289080216</v>
      </c>
      <c r="AM29" s="10">
        <v>9279.110920284886</v>
      </c>
      <c r="AN29" s="10">
        <v>9228.447196658359</v>
      </c>
      <c r="AO29" s="10">
        <v>8869.783883730805</v>
      </c>
      <c r="AP29" s="10">
        <v>8619.260195148436</v>
      </c>
      <c r="AQ29" s="10">
        <v>8932.462968654901</v>
      </c>
      <c r="AR29" s="10">
        <v>8636.748588207112</v>
      </c>
      <c r="AS29" s="10">
        <v>8366.851823557525</v>
      </c>
      <c r="AT29" s="10">
        <v>8324.754191916032</v>
      </c>
      <c r="AU29" s="10">
        <v>7766.496216779385</v>
      </c>
      <c r="AV29" s="10">
        <v>7195.966823393899</v>
      </c>
      <c r="AW29" s="10">
        <v>6696.405898031391</v>
      </c>
      <c r="AX29" s="10">
        <v>6543.97868069269</v>
      </c>
      <c r="AY29" s="10">
        <v>6363.6167636251475</v>
      </c>
      <c r="AZ29" s="10">
        <v>6268.700267989051</v>
      </c>
      <c r="BA29" s="10">
        <v>6226.101897959872</v>
      </c>
      <c r="BB29" s="10">
        <v>6027.450210394367</v>
      </c>
      <c r="BC29" s="10">
        <v>5562.071007976911</v>
      </c>
      <c r="BD29" s="10">
        <v>4859.907045851166</v>
      </c>
      <c r="BE29" s="10">
        <v>4857.099531519132</v>
      </c>
      <c r="BF29" s="10">
        <v>4649.422652641719</v>
      </c>
      <c r="BG29" s="10">
        <v>4834.366592529645</v>
      </c>
      <c r="BH29" s="10">
        <v>4639.280691144702</v>
      </c>
      <c r="BI29" s="10">
        <v>4589.784637446488</v>
      </c>
      <c r="BJ29" s="10">
        <v>4393.190224626456</v>
      </c>
      <c r="BK29" s="10">
        <v>3976.8995189007132</v>
      </c>
      <c r="BL29" s="10">
        <v>3716.5517989484724</v>
      </c>
      <c r="BM29" s="10">
        <v>3817.9783278643717</v>
      </c>
      <c r="BN29" s="10">
        <v>3559.8576395821765</v>
      </c>
      <c r="BO29" s="10">
        <v>3528.3352385244516</v>
      </c>
      <c r="BP29" s="10">
        <v>3043.213524254278</v>
      </c>
      <c r="BQ29" s="10">
        <v>2780.0765360056694</v>
      </c>
      <c r="BR29" s="10">
        <v>2673.493296133554</v>
      </c>
      <c r="BS29" s="10">
        <v>2516.6809822635273</v>
      </c>
      <c r="BT29" s="10">
        <v>2297.8111571027775</v>
      </c>
      <c r="BU29" s="10">
        <v>1981.2053458622281</v>
      </c>
      <c r="BV29" s="10">
        <v>1778.1989942437776</v>
      </c>
      <c r="BW29" s="10">
        <v>1538.3596657253122</v>
      </c>
      <c r="BX29" s="10">
        <v>1403.9051942236417</v>
      </c>
      <c r="BY29" s="10">
        <v>1166.2873537207258</v>
      </c>
      <c r="BZ29" s="10">
        <v>1292.6855694699523</v>
      </c>
      <c r="CA29" s="10">
        <v>748.1723989152924</v>
      </c>
      <c r="CB29" s="10">
        <v>5847.7469291634625</v>
      </c>
      <c r="CC29" s="19"/>
      <c r="CD29" s="10">
        <f>SUM(E29:CB29)</f>
        <v>764180.2678636244</v>
      </c>
    </row>
    <row r="30" spans="1:82" ht="12.75">
      <c r="A30" t="s">
        <v>174</v>
      </c>
      <c r="B30">
        <v>1996</v>
      </c>
      <c r="C30" s="18" t="s">
        <v>112</v>
      </c>
      <c r="D30" t="s">
        <v>120</v>
      </c>
      <c r="E30" s="19">
        <f>E29/SUM($E$29:$CB$29)</f>
        <v>0.10201258994338222</v>
      </c>
      <c r="F30" s="19">
        <f>F29/SUM($E$29:$CB$29)</f>
        <v>0.011396022478086807</v>
      </c>
      <c r="G30" s="19">
        <f aca="true" t="shared" si="24" ref="G30:AJ30">G29/SUM($E$29:$CB$29)</f>
        <v>0.01194964600678169</v>
      </c>
      <c r="H30" s="19">
        <f t="shared" si="24"/>
        <v>0.013586767104650574</v>
      </c>
      <c r="I30" s="19">
        <f t="shared" si="24"/>
        <v>0.017423151362172186</v>
      </c>
      <c r="J30" s="19">
        <f t="shared" si="24"/>
        <v>0.020185084749609377</v>
      </c>
      <c r="K30" s="19">
        <f t="shared" si="24"/>
        <v>0.02282325750546212</v>
      </c>
      <c r="L30" s="19">
        <f t="shared" si="24"/>
        <v>0.02396323631826261</v>
      </c>
      <c r="M30" s="19">
        <f t="shared" si="24"/>
        <v>0.02452056917914561</v>
      </c>
      <c r="N30" s="19">
        <f t="shared" si="24"/>
        <v>0.024756651294749847</v>
      </c>
      <c r="O30" s="19">
        <f t="shared" si="24"/>
        <v>0.02473732075482017</v>
      </c>
      <c r="P30" s="19">
        <f t="shared" si="24"/>
        <v>0.024862441609844434</v>
      </c>
      <c r="Q30" s="19">
        <f t="shared" si="24"/>
        <v>0.025223606893532435</v>
      </c>
      <c r="R30" s="19">
        <f t="shared" si="24"/>
        <v>0.02622675481774743</v>
      </c>
      <c r="S30" s="19">
        <f t="shared" si="24"/>
        <v>0.026114595024910713</v>
      </c>
      <c r="T30" s="19">
        <f t="shared" si="24"/>
        <v>0.025400443994010577</v>
      </c>
      <c r="U30" s="19">
        <f t="shared" si="24"/>
        <v>0.026070381286505625</v>
      </c>
      <c r="V30" s="19">
        <f t="shared" si="24"/>
        <v>0.025092525878756485</v>
      </c>
      <c r="W30" s="19">
        <f t="shared" si="24"/>
        <v>0.022540721877179183</v>
      </c>
      <c r="X30" s="19">
        <f t="shared" si="24"/>
        <v>0.02102878649064541</v>
      </c>
      <c r="Y30" s="19">
        <f t="shared" si="24"/>
        <v>0.019651160768108397</v>
      </c>
      <c r="Z30" s="19">
        <f t="shared" si="24"/>
        <v>0.018484681273230802</v>
      </c>
      <c r="AA30" s="19">
        <f t="shared" si="24"/>
        <v>0.01680292203402364</v>
      </c>
      <c r="AB30" s="19">
        <f t="shared" si="24"/>
        <v>0.016081974958584187</v>
      </c>
      <c r="AC30" s="19">
        <f t="shared" si="24"/>
        <v>0.014858836754037942</v>
      </c>
      <c r="AD30" s="19">
        <f t="shared" si="24"/>
        <v>0.014548814137559565</v>
      </c>
      <c r="AE30" s="19">
        <f t="shared" si="24"/>
        <v>0.014086507290575069</v>
      </c>
      <c r="AF30" s="19">
        <f t="shared" si="24"/>
        <v>0.014140428651925791</v>
      </c>
      <c r="AG30" s="19">
        <f t="shared" si="24"/>
        <v>0.013404738063595063</v>
      </c>
      <c r="AH30" s="19">
        <f t="shared" si="24"/>
        <v>0.013324661672190234</v>
      </c>
      <c r="AI30" s="19">
        <f t="shared" si="24"/>
        <v>0.012991586385909025</v>
      </c>
      <c r="AJ30" s="19">
        <f t="shared" si="24"/>
        <v>0.012650987379874936</v>
      </c>
      <c r="AK30" s="19">
        <f aca="true" t="shared" si="25" ref="AK30:BP30">AK29/SUM($E$29:$CB$29)</f>
        <v>0.012560616775827689</v>
      </c>
      <c r="AL30" s="19">
        <f t="shared" si="25"/>
        <v>0.012480092316100207</v>
      </c>
      <c r="AM30" s="19">
        <f t="shared" si="25"/>
        <v>0.012142568069999991</v>
      </c>
      <c r="AN30" s="19">
        <f t="shared" si="25"/>
        <v>0.012076269938842843</v>
      </c>
      <c r="AO30" s="19">
        <f t="shared" si="25"/>
        <v>0.011606926083720479</v>
      </c>
      <c r="AP30" s="19">
        <f t="shared" si="25"/>
        <v>0.01127909284970785</v>
      </c>
      <c r="AQ30" s="19">
        <f t="shared" si="25"/>
        <v>0.01168894741763862</v>
      </c>
      <c r="AR30" s="19">
        <f t="shared" si="25"/>
        <v>0.011301978016721607</v>
      </c>
      <c r="AS30" s="19">
        <f t="shared" si="25"/>
        <v>0.010948793335044176</v>
      </c>
      <c r="AT30" s="19">
        <f t="shared" si="25"/>
        <v>0.010893704721255205</v>
      </c>
      <c r="AU30" s="19">
        <f t="shared" si="25"/>
        <v>0.010163172936265077</v>
      </c>
      <c r="AV30" s="19">
        <f t="shared" si="25"/>
        <v>0.009416582874498</v>
      </c>
      <c r="AW30" s="19">
        <f t="shared" si="25"/>
        <v>0.008762861565049507</v>
      </c>
      <c r="AX30" s="19">
        <f t="shared" si="25"/>
        <v>0.008563396564775642</v>
      </c>
      <c r="AY30" s="19">
        <f t="shared" si="25"/>
        <v>0.008327376446679986</v>
      </c>
      <c r="AZ30" s="19">
        <f t="shared" si="25"/>
        <v>0.008203169502811296</v>
      </c>
      <c r="BA30" s="19">
        <f t="shared" si="25"/>
        <v>0.008147425626895384</v>
      </c>
      <c r="BB30" s="19">
        <f t="shared" si="25"/>
        <v>0.007887471665874035</v>
      </c>
      <c r="BC30" s="19">
        <f t="shared" si="25"/>
        <v>0.007278480277338851</v>
      </c>
      <c r="BD30" s="19">
        <f t="shared" si="25"/>
        <v>0.006359634303876667</v>
      </c>
      <c r="BE30" s="19">
        <f t="shared" si="25"/>
        <v>0.0063559604137618615</v>
      </c>
      <c r="BF30" s="19">
        <f t="shared" si="25"/>
        <v>0.006084196161777178</v>
      </c>
      <c r="BG30" s="19">
        <f t="shared" si="25"/>
        <v>0.00632621227716964</v>
      </c>
      <c r="BH30" s="19">
        <f t="shared" si="25"/>
        <v>0.006070924474554254</v>
      </c>
      <c r="BI30" s="19">
        <f t="shared" si="25"/>
        <v>0.006006154346641127</v>
      </c>
      <c r="BJ30" s="19">
        <f t="shared" si="25"/>
        <v>0.005748892518395234</v>
      </c>
      <c r="BK30" s="19">
        <f t="shared" si="25"/>
        <v>0.005204137932033637</v>
      </c>
      <c r="BL30" s="19">
        <f t="shared" si="25"/>
        <v>0.004863449051542022</v>
      </c>
      <c r="BM30" s="19">
        <f t="shared" si="25"/>
        <v>0.004996174971303667</v>
      </c>
      <c r="BN30" s="19">
        <f t="shared" si="25"/>
        <v>0.004658400366099834</v>
      </c>
      <c r="BO30" s="19">
        <f t="shared" si="25"/>
        <v>0.0046171504118896175</v>
      </c>
      <c r="BP30" s="19">
        <f t="shared" si="25"/>
        <v>0.003982324135065694</v>
      </c>
      <c r="BQ30" s="19">
        <f aca="true" t="shared" si="26" ref="BQ30:CB30">BQ29/SUM($E$29:$CB$29)</f>
        <v>0.0036379852410711577</v>
      </c>
      <c r="BR30" s="19">
        <f t="shared" si="26"/>
        <v>0.0034985112918548503</v>
      </c>
      <c r="BS30" s="19">
        <f t="shared" si="26"/>
        <v>0.0032933079904029325</v>
      </c>
      <c r="BT30" s="19">
        <f t="shared" si="26"/>
        <v>0.0030068967411663724</v>
      </c>
      <c r="BU30" s="19">
        <f t="shared" si="26"/>
        <v>0.002592588986105297</v>
      </c>
      <c r="BV30" s="19">
        <f t="shared" si="26"/>
        <v>0.0023269365475962734</v>
      </c>
      <c r="BW30" s="19">
        <f t="shared" si="26"/>
        <v>0.00201308477910064</v>
      </c>
      <c r="BX30" s="19">
        <f t="shared" si="26"/>
        <v>0.0018371387658941524</v>
      </c>
      <c r="BY30" s="19">
        <f t="shared" si="26"/>
        <v>0.0015261940183057194</v>
      </c>
      <c r="BZ30" s="19">
        <f t="shared" si="26"/>
        <v>0.001691597681635827</v>
      </c>
      <c r="CA30" s="19">
        <f t="shared" si="26"/>
        <v>0.0009790522346342647</v>
      </c>
      <c r="CB30" s="19">
        <f t="shared" si="26"/>
        <v>0.007652313433205595</v>
      </c>
      <c r="CD30" s="10">
        <f>SUM(E30:CB30)</f>
        <v>1.0000000000000002</v>
      </c>
    </row>
    <row r="31" spans="3:80" ht="12.75">
      <c r="C31" s="20"/>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E81"/>
  <sheetViews>
    <sheetView workbookViewId="0" topLeftCell="A1">
      <selection activeCell="Q7" sqref="Q7"/>
    </sheetView>
  </sheetViews>
  <sheetFormatPr defaultColWidth="9.140625" defaultRowHeight="12.75"/>
  <cols>
    <col min="1" max="2" width="2.140625" style="0" customWidth="1"/>
    <col min="3" max="3" width="3.7109375" style="0" customWidth="1"/>
    <col min="4" max="4" width="14.00390625" style="0" customWidth="1"/>
    <col min="5" max="8" width="11.7109375" style="0" customWidth="1"/>
    <col min="9" max="16" width="11.7109375" style="0" hidden="1" customWidth="1"/>
    <col min="17" max="82" width="11.7109375" style="0" customWidth="1"/>
  </cols>
  <sheetData>
    <row r="1" ht="12.75">
      <c r="A1" s="2" t="s">
        <v>196</v>
      </c>
    </row>
    <row r="2" spans="1:82" ht="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row>
    <row r="3" spans="1:83" ht="12.75">
      <c r="A3" s="6"/>
      <c r="B3" s="7"/>
      <c r="C3" s="7"/>
      <c r="D3" s="7"/>
      <c r="E3" s="46" t="s">
        <v>0</v>
      </c>
      <c r="F3" s="23" t="s">
        <v>5</v>
      </c>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46" t="s">
        <v>4</v>
      </c>
    </row>
    <row r="4" spans="1:83" ht="12.75">
      <c r="A4" s="8"/>
      <c r="B4" s="3"/>
      <c r="C4" s="3"/>
      <c r="D4" s="3"/>
      <c r="E4" s="47"/>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47"/>
    </row>
    <row r="5" ht="6.75" customHeight="1"/>
    <row r="6" spans="1:82" ht="12.75" customHeight="1">
      <c r="A6" s="2" t="s">
        <v>25</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row>
    <row r="7" spans="1:82" ht="12.75" customHeight="1">
      <c r="A7" t="s">
        <v>27</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row>
    <row r="8" spans="2:83" ht="12.75" customHeight="1">
      <c r="B8" t="s">
        <v>8</v>
      </c>
      <c r="D8" s="11"/>
      <c r="E8" s="11"/>
      <c r="F8" s="11"/>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row>
    <row r="9" spans="2:83" ht="12.75" customHeight="1">
      <c r="B9" t="s">
        <v>9</v>
      </c>
      <c r="D9" s="11"/>
      <c r="E9" s="11"/>
      <c r="F9" s="11"/>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5"/>
    </row>
    <row r="10" spans="1:83" ht="12.75" customHeight="1">
      <c r="A10" t="s">
        <v>43</v>
      </c>
      <c r="D10" s="11"/>
      <c r="E10" s="11"/>
      <c r="F10" s="11"/>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5"/>
    </row>
    <row r="11" spans="4:83" ht="12.75" customHeight="1">
      <c r="D11" s="11"/>
      <c r="E11" s="11"/>
      <c r="F11" s="11"/>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5"/>
    </row>
    <row r="12" spans="1:83" ht="12.75" customHeight="1">
      <c r="A12" s="2" t="s">
        <v>56</v>
      </c>
      <c r="D12" s="10"/>
      <c r="E12" s="25">
        <f>E13+E20</f>
        <v>5.3802295951754786E-11</v>
      </c>
      <c r="F12" s="25">
        <f>F13+F20</f>
        <v>177373.00000000006</v>
      </c>
      <c r="G12" s="25">
        <f>G13+G20</f>
        <v>0</v>
      </c>
      <c r="H12" s="25">
        <f aca="true" t="shared" si="0" ref="H12:BQ12">H13+H20</f>
        <v>0</v>
      </c>
      <c r="I12" s="25">
        <f t="shared" si="0"/>
        <v>0</v>
      </c>
      <c r="J12" s="25">
        <f t="shared" si="0"/>
        <v>0</v>
      </c>
      <c r="K12" s="25">
        <f t="shared" si="0"/>
        <v>0</v>
      </c>
      <c r="L12" s="25">
        <f t="shared" si="0"/>
        <v>0</v>
      </c>
      <c r="M12" s="25">
        <f t="shared" si="0"/>
        <v>0</v>
      </c>
      <c r="N12" s="25">
        <f t="shared" si="0"/>
        <v>0</v>
      </c>
      <c r="O12" s="25">
        <f t="shared" si="0"/>
        <v>0</v>
      </c>
      <c r="P12" s="25">
        <f t="shared" si="0"/>
        <v>0</v>
      </c>
      <c r="Q12" s="25">
        <f t="shared" si="0"/>
        <v>0</v>
      </c>
      <c r="R12" s="25">
        <f t="shared" si="0"/>
        <v>0</v>
      </c>
      <c r="S12" s="25">
        <f t="shared" si="0"/>
        <v>0</v>
      </c>
      <c r="T12" s="25">
        <f t="shared" si="0"/>
        <v>0</v>
      </c>
      <c r="U12" s="25">
        <f t="shared" si="0"/>
        <v>0</v>
      </c>
      <c r="V12" s="25">
        <f t="shared" si="0"/>
        <v>-5.654752958620824</v>
      </c>
      <c r="W12" s="25">
        <f t="shared" si="0"/>
        <v>-10.46040644067223</v>
      </c>
      <c r="X12" s="25">
        <f t="shared" si="0"/>
        <v>-17.24583180871298</v>
      </c>
      <c r="Y12" s="25">
        <f t="shared" si="0"/>
        <v>-25.4085841122087</v>
      </c>
      <c r="Z12" s="25">
        <f t="shared" si="0"/>
        <v>-20.065958352664325</v>
      </c>
      <c r="AA12" s="25">
        <f t="shared" si="0"/>
        <v>17.63998594346492</v>
      </c>
      <c r="AB12" s="25">
        <f t="shared" si="0"/>
        <v>77.18967791798957</v>
      </c>
      <c r="AC12" s="25">
        <f t="shared" si="0"/>
        <v>138.54052018419065</v>
      </c>
      <c r="AD12" s="25">
        <f t="shared" si="0"/>
        <v>166.05099574865312</v>
      </c>
      <c r="AE12" s="25">
        <f t="shared" si="0"/>
        <v>151.27104324381776</v>
      </c>
      <c r="AF12" s="25">
        <f t="shared" si="0"/>
        <v>148.6831494954588</v>
      </c>
      <c r="AG12" s="25">
        <f t="shared" si="0"/>
        <v>266.3168321928779</v>
      </c>
      <c r="AH12" s="25">
        <f t="shared" si="0"/>
        <v>589.5292998464342</v>
      </c>
      <c r="AI12" s="25">
        <f t="shared" si="0"/>
        <v>1157.0843778473159</v>
      </c>
      <c r="AJ12" s="25">
        <f t="shared" si="0"/>
        <v>1572.4873987660435</v>
      </c>
      <c r="AK12" s="25">
        <f t="shared" si="0"/>
        <v>1508.5876662810451</v>
      </c>
      <c r="AL12" s="25">
        <f t="shared" si="0"/>
        <v>1298.1615297003327</v>
      </c>
      <c r="AM12" s="25">
        <f t="shared" si="0"/>
        <v>1645.113142550505</v>
      </c>
      <c r="AN12" s="25">
        <f t="shared" si="0"/>
        <v>2395.72704541713</v>
      </c>
      <c r="AO12" s="25">
        <f t="shared" si="0"/>
        <v>2911.536470302901</v>
      </c>
      <c r="AP12" s="25">
        <f t="shared" si="0"/>
        <v>3103.3356360012567</v>
      </c>
      <c r="AQ12" s="25">
        <f t="shared" si="0"/>
        <v>3151.139246598639</v>
      </c>
      <c r="AR12" s="25">
        <f t="shared" si="0"/>
        <v>3277.3080527504303</v>
      </c>
      <c r="AS12" s="25">
        <f t="shared" si="0"/>
        <v>3528.94037303555</v>
      </c>
      <c r="AT12" s="25">
        <f t="shared" si="0"/>
        <v>4069.2499486059205</v>
      </c>
      <c r="AU12" s="25">
        <f t="shared" si="0"/>
        <v>4615.78314008317</v>
      </c>
      <c r="AV12" s="25">
        <f t="shared" si="0"/>
        <v>5111.712591893019</v>
      </c>
      <c r="AW12" s="25">
        <f t="shared" si="0"/>
        <v>5454.082803219224</v>
      </c>
      <c r="AX12" s="25">
        <f t="shared" si="0"/>
        <v>5448.941276545755</v>
      </c>
      <c r="AY12" s="25">
        <f t="shared" si="0"/>
        <v>5144.381007779636</v>
      </c>
      <c r="AZ12" s="25">
        <f t="shared" si="0"/>
        <v>4774.117189416134</v>
      </c>
      <c r="BA12" s="25">
        <f t="shared" si="0"/>
        <v>4727.286448228776</v>
      </c>
      <c r="BB12" s="25">
        <f t="shared" si="0"/>
        <v>5002.0156298252505</v>
      </c>
      <c r="BC12" s="25">
        <f t="shared" si="0"/>
        <v>5270.075790597921</v>
      </c>
      <c r="BD12" s="25">
        <f t="shared" si="0"/>
        <v>5309.51542224975</v>
      </c>
      <c r="BE12" s="25">
        <f t="shared" si="0"/>
        <v>5091.89337328349</v>
      </c>
      <c r="BF12" s="25">
        <f t="shared" si="0"/>
        <v>4666.380423085814</v>
      </c>
      <c r="BG12" s="25">
        <f t="shared" si="0"/>
        <v>4153.612505547028</v>
      </c>
      <c r="BH12" s="25">
        <f t="shared" si="0"/>
        <v>3767.1361335420265</v>
      </c>
      <c r="BI12" s="25">
        <f t="shared" si="0"/>
        <v>3593.963300876967</v>
      </c>
      <c r="BJ12" s="25">
        <f t="shared" si="0"/>
        <v>3664.9639706119424</v>
      </c>
      <c r="BK12" s="25">
        <f t="shared" si="0"/>
        <v>3900.9362449990135</v>
      </c>
      <c r="BL12" s="25">
        <f t="shared" si="0"/>
        <v>4109.242095509046</v>
      </c>
      <c r="BM12" s="25">
        <f t="shared" si="0"/>
        <v>4225.462204010177</v>
      </c>
      <c r="BN12" s="25">
        <f t="shared" si="0"/>
        <v>4233.952219446298</v>
      </c>
      <c r="BO12" s="25">
        <f t="shared" si="0"/>
        <v>4080.1580058288773</v>
      </c>
      <c r="BP12" s="25">
        <f t="shared" si="0"/>
        <v>3824.78093112363</v>
      </c>
      <c r="BQ12" s="25">
        <f t="shared" si="0"/>
        <v>3534.370552822811</v>
      </c>
      <c r="BR12" s="25">
        <f aca="true" t="shared" si="1" ref="BR12:CE12">BR13+BR20</f>
        <v>3415.863814193812</v>
      </c>
      <c r="BS12" s="25">
        <f t="shared" si="1"/>
        <v>3305.450548842814</v>
      </c>
      <c r="BT12" s="25">
        <f t="shared" si="1"/>
        <v>3173.6071071888637</v>
      </c>
      <c r="BU12" s="25">
        <f t="shared" si="1"/>
        <v>3082.8700610755686</v>
      </c>
      <c r="BV12" s="25">
        <f t="shared" si="1"/>
        <v>3064.34770870239</v>
      </c>
      <c r="BW12" s="25">
        <f t="shared" si="1"/>
        <v>2968.7751126136113</v>
      </c>
      <c r="BX12" s="25">
        <f t="shared" si="1"/>
        <v>2854.4268954882637</v>
      </c>
      <c r="BY12" s="25">
        <f t="shared" si="1"/>
        <v>2649.399778486592</v>
      </c>
      <c r="BZ12" s="25">
        <f t="shared" si="1"/>
        <v>2338.7328162401645</v>
      </c>
      <c r="CA12" s="25">
        <f t="shared" si="1"/>
        <v>2085.760720102814</v>
      </c>
      <c r="CB12" s="25">
        <f t="shared" si="1"/>
        <v>1886.7611112699874</v>
      </c>
      <c r="CC12" s="25">
        <f t="shared" si="1"/>
        <v>1697.4403552392723</v>
      </c>
      <c r="CD12" s="25">
        <f t="shared" si="1"/>
        <v>10049.743851273022</v>
      </c>
      <c r="CE12" s="25">
        <f t="shared" si="1"/>
        <v>0</v>
      </c>
    </row>
    <row r="13" spans="1:83" ht="12.75" customHeight="1">
      <c r="A13" t="s">
        <v>179</v>
      </c>
      <c r="D13" s="10"/>
      <c r="E13" s="25">
        <f>'T1.2. Asset Reallocations'!F6</f>
        <v>-1.2221335055073723E-12</v>
      </c>
      <c r="F13" s="25">
        <f>'T1.2. Asset Reallocations'!G6</f>
        <v>-1.2221335055073723E-12</v>
      </c>
      <c r="G13" s="25">
        <f>'T1.2. Asset Reallocations'!H6</f>
        <v>0</v>
      </c>
      <c r="H13" s="25">
        <f>'T1.2. Asset Reallocations'!I6</f>
        <v>0</v>
      </c>
      <c r="I13" s="25">
        <f>'T1.2. Asset Reallocations'!J6</f>
        <v>0</v>
      </c>
      <c r="J13" s="25">
        <f>'T1.2. Asset Reallocations'!K6</f>
        <v>0</v>
      </c>
      <c r="K13" s="25">
        <f>'T1.2. Asset Reallocations'!L6</f>
        <v>0</v>
      </c>
      <c r="L13" s="25">
        <f>'T1.2. Asset Reallocations'!M6</f>
        <v>0</v>
      </c>
      <c r="M13" s="25">
        <f>'T1.2. Asset Reallocations'!N6</f>
        <v>0</v>
      </c>
      <c r="N13" s="25">
        <f>'T1.2. Asset Reallocations'!O6</f>
        <v>0</v>
      </c>
      <c r="O13" s="25">
        <f>'T1.2. Asset Reallocations'!P6</f>
        <v>0</v>
      </c>
      <c r="P13" s="25">
        <f>'T1.2. Asset Reallocations'!Q6</f>
        <v>0</v>
      </c>
      <c r="Q13" s="25">
        <f>'T1.2. Asset Reallocations'!R6</f>
        <v>0</v>
      </c>
      <c r="R13" s="25">
        <f>'T1.2. Asset Reallocations'!S6</f>
        <v>0</v>
      </c>
      <c r="S13" s="25">
        <f>'T1.2. Asset Reallocations'!T6</f>
        <v>0</v>
      </c>
      <c r="T13" s="25">
        <f>'T1.2. Asset Reallocations'!U6</f>
        <v>0</v>
      </c>
      <c r="U13" s="25">
        <f>'T1.2. Asset Reallocations'!V6</f>
        <v>0</v>
      </c>
      <c r="V13" s="25">
        <f>'T1.2. Asset Reallocations'!W6</f>
        <v>-6.575451898934068</v>
      </c>
      <c r="W13" s="25">
        <f>'T1.2. Asset Reallocations'!X6</f>
        <v>-119.51741623307446</v>
      </c>
      <c r="X13" s="25">
        <f>'T1.2. Asset Reallocations'!Y6</f>
        <v>-226.20325388849056</v>
      </c>
      <c r="Y13" s="25">
        <f>'T1.2. Asset Reallocations'!Z6</f>
        <v>-375.4817710782353</v>
      </c>
      <c r="Z13" s="25">
        <f>'T1.2. Asset Reallocations'!AA6</f>
        <v>-580.6221304639379</v>
      </c>
      <c r="AA13" s="25">
        <f>'T1.2. Asset Reallocations'!AB6</f>
        <v>-790.525303186815</v>
      </c>
      <c r="AB13" s="25">
        <f>'T1.2. Asset Reallocations'!AC6</f>
        <v>-992.0176865356297</v>
      </c>
      <c r="AC13" s="25">
        <f>'T1.2. Asset Reallocations'!AD6</f>
        <v>-1204.9269041915204</v>
      </c>
      <c r="AD13" s="25">
        <f>'T1.2. Asset Reallocations'!AE6</f>
        <v>-1439.35178155775</v>
      </c>
      <c r="AE13" s="25">
        <f>'T1.2. Asset Reallocations'!AF6</f>
        <v>-1689.7838868695233</v>
      </c>
      <c r="AF13" s="25">
        <f>'T1.2. Asset Reallocations'!AG6</f>
        <v>-1912.3628030243897</v>
      </c>
      <c r="AG13" s="25">
        <f>'T1.2. Asset Reallocations'!AH6</f>
        <v>-2089.2733048272535</v>
      </c>
      <c r="AH13" s="25">
        <f>'T1.2. Asset Reallocations'!AI6</f>
        <v>-2156.768666507467</v>
      </c>
      <c r="AI13" s="25">
        <f>'T1.2. Asset Reallocations'!AJ6</f>
        <v>-2103.760184484658</v>
      </c>
      <c r="AJ13" s="25">
        <f>'T1.2. Asset Reallocations'!AK6</f>
        <v>-1879.883728525674</v>
      </c>
      <c r="AK13" s="25">
        <f>'T1.2. Asset Reallocations'!AL6</f>
        <v>-1873.0817520888113</v>
      </c>
      <c r="AL13" s="25">
        <f>'T1.2. Asset Reallocations'!AM6</f>
        <v>-2099.8383990057982</v>
      </c>
      <c r="AM13" s="25">
        <f>'T1.2. Asset Reallocations'!AN6</f>
        <v>-2235.053823099323</v>
      </c>
      <c r="AN13" s="25">
        <f>'T1.2. Asset Reallocations'!AO6</f>
        <v>-1796.2363484177617</v>
      </c>
      <c r="AO13" s="25">
        <f>'T1.2. Asset Reallocations'!AP6</f>
        <v>-1456.7561925650818</v>
      </c>
      <c r="AP13" s="25">
        <f>'T1.2. Asset Reallocations'!AQ6</f>
        <v>-1374.0283783651032</v>
      </c>
      <c r="AQ13" s="25">
        <f>'T1.2. Asset Reallocations'!AR6</f>
        <v>-1465.5662925736397</v>
      </c>
      <c r="AR13" s="25">
        <f>'T1.2. Asset Reallocations'!AS6</f>
        <v>-1514.0251920279175</v>
      </c>
      <c r="AS13" s="25">
        <f>'T1.2. Asset Reallocations'!AT6</f>
        <v>-1504.2652191345508</v>
      </c>
      <c r="AT13" s="25">
        <f>'T1.2. Asset Reallocations'!AU6</f>
        <v>-1315.8130062829625</v>
      </c>
      <c r="AU13" s="25">
        <f>'T1.2. Asset Reallocations'!AV6</f>
        <v>-743.9712038629684</v>
      </c>
      <c r="AV13" s="25">
        <f>'T1.2. Asset Reallocations'!AW6</f>
        <v>-431.8168220362301</v>
      </c>
      <c r="AW13" s="25">
        <f>'T1.2. Asset Reallocations'!AX6</f>
        <v>-20.931404561840324</v>
      </c>
      <c r="AX13" s="25">
        <f>'T1.2. Asset Reallocations'!AY6</f>
        <v>52.79284464630622</v>
      </c>
      <c r="AY13" s="25">
        <f>'T1.2. Asset Reallocations'!AZ6</f>
        <v>48.08227098648021</v>
      </c>
      <c r="AZ13" s="25">
        <f>'T1.2. Asset Reallocations'!BA6</f>
        <v>-60.365676002498205</v>
      </c>
      <c r="BA13" s="25">
        <f>'T1.2. Asset Reallocations'!BB6</f>
        <v>-37.75991432442484</v>
      </c>
      <c r="BB13" s="25">
        <f>'T1.2. Asset Reallocations'!BC6</f>
        <v>178.06563198794453</v>
      </c>
      <c r="BC13" s="25">
        <f>'T1.2. Asset Reallocations'!BD6</f>
        <v>488.5342968483135</v>
      </c>
      <c r="BD13" s="25">
        <f>'T1.2. Asset Reallocations'!BE6</f>
        <v>785.3786577402104</v>
      </c>
      <c r="BE13" s="25">
        <f>'T1.2. Asset Reallocations'!BF6</f>
        <v>918.9092562844108</v>
      </c>
      <c r="BF13" s="25">
        <f>'T1.2. Asset Reallocations'!BG6</f>
        <v>874.6803704990506</v>
      </c>
      <c r="BG13" s="25">
        <f>'T1.2. Asset Reallocations'!BH6</f>
        <v>703.8955801025911</v>
      </c>
      <c r="BH13" s="25">
        <f>'T1.2. Asset Reallocations'!BI6</f>
        <v>533.015090962633</v>
      </c>
      <c r="BI13" s="25">
        <f>'T1.2. Asset Reallocations'!BJ6</f>
        <v>446.5646686592388</v>
      </c>
      <c r="BJ13" s="25">
        <f>'T1.2. Asset Reallocations'!BK6</f>
        <v>475.7609644664337</v>
      </c>
      <c r="BK13" s="25">
        <f>'T1.2. Asset Reallocations'!BL6</f>
        <v>667.526713243079</v>
      </c>
      <c r="BL13" s="25">
        <f>'T1.2. Asset Reallocations'!BM6</f>
        <v>893.1614758511533</v>
      </c>
      <c r="BM13" s="25">
        <f>'T1.2. Asset Reallocations'!BN6</f>
        <v>1088.8033304650273</v>
      </c>
      <c r="BN13" s="25">
        <f>'T1.2. Asset Reallocations'!BO6</f>
        <v>1254.6742677069947</v>
      </c>
      <c r="BO13" s="25">
        <f>'T1.2. Asset Reallocations'!BP6</f>
        <v>1382.142476307627</v>
      </c>
      <c r="BP13" s="25">
        <f>'T1.2. Asset Reallocations'!BQ6</f>
        <v>1416.906753652764</v>
      </c>
      <c r="BQ13" s="25">
        <f>'T1.2. Asset Reallocations'!BR6</f>
        <v>1404.6474778135898</v>
      </c>
      <c r="BR13" s="25">
        <f>'T1.2. Asset Reallocations'!BS6</f>
        <v>1450.1402778631623</v>
      </c>
      <c r="BS13" s="25">
        <f>'T1.2. Asset Reallocations'!BT6</f>
        <v>1483.363874743078</v>
      </c>
      <c r="BT13" s="25">
        <f>'T1.2. Asset Reallocations'!BU6</f>
        <v>1465.4792257760605</v>
      </c>
      <c r="BU13" s="25">
        <f>'T1.2. Asset Reallocations'!BV6</f>
        <v>1463.5784000823894</v>
      </c>
      <c r="BV13" s="25">
        <f>'T1.2. Asset Reallocations'!BW6</f>
        <v>1502.8339693050643</v>
      </c>
      <c r="BW13" s="25">
        <f>'T1.2. Asset Reallocations'!BX6</f>
        <v>1468.0084462866016</v>
      </c>
      <c r="BX13" s="25">
        <f>'T1.2. Asset Reallocations'!BY6</f>
        <v>1447.1340823299486</v>
      </c>
      <c r="BY13" s="25">
        <f>'T1.2. Asset Reallocations'!BZ6</f>
        <v>1401.2010503619128</v>
      </c>
      <c r="BZ13" s="25">
        <f>'T1.2. Asset Reallocations'!CA6</f>
        <v>1276.2522448614047</v>
      </c>
      <c r="CA13" s="25">
        <f>'T1.2. Asset Reallocations'!CB6</f>
        <v>1138.6712543568915</v>
      </c>
      <c r="CB13" s="25">
        <f>'T1.2. Asset Reallocations'!CC6</f>
        <v>1046.8773625173003</v>
      </c>
      <c r="CC13" s="25">
        <f>'T1.2. Asset Reallocations'!CD6</f>
        <v>956.9715684037873</v>
      </c>
      <c r="CD13" s="25">
        <f>'T1.2. Asset Reallocations'!CE6</f>
        <v>5782.510012510807</v>
      </c>
      <c r="CE13" s="25">
        <f>'T1.2. Asset Reallocations'!CF6</f>
        <v>0</v>
      </c>
    </row>
    <row r="14" spans="2:83" ht="12.75" customHeight="1">
      <c r="B14" t="s">
        <v>59</v>
      </c>
      <c r="D14" s="10"/>
      <c r="E14" s="25">
        <f>'T1.2. Asset Reallocations'!F7</f>
        <v>-1.2221335055073723E-12</v>
      </c>
      <c r="F14" s="25">
        <f>'T1.2. Asset Reallocations'!G7</f>
        <v>-1.2221335055073723E-12</v>
      </c>
      <c r="G14" s="25">
        <f>'T1.2. Asset Reallocations'!H7</f>
        <v>0</v>
      </c>
      <c r="H14" s="25">
        <f>'T1.2. Asset Reallocations'!I7</f>
        <v>0</v>
      </c>
      <c r="I14" s="25">
        <f>'T1.2. Asset Reallocations'!J7</f>
        <v>0</v>
      </c>
      <c r="J14" s="25">
        <f>'T1.2. Asset Reallocations'!K7</f>
        <v>0</v>
      </c>
      <c r="K14" s="25">
        <f>'T1.2. Asset Reallocations'!L7</f>
        <v>0</v>
      </c>
      <c r="L14" s="25">
        <f>'T1.2. Asset Reallocations'!M7</f>
        <v>0</v>
      </c>
      <c r="M14" s="25">
        <f>'T1.2. Asset Reallocations'!N7</f>
        <v>0</v>
      </c>
      <c r="N14" s="25">
        <f>'T1.2. Asset Reallocations'!O7</f>
        <v>0</v>
      </c>
      <c r="O14" s="25">
        <f>'T1.2. Asset Reallocations'!P7</f>
        <v>0</v>
      </c>
      <c r="P14" s="25">
        <f>'T1.2. Asset Reallocations'!Q7</f>
        <v>0</v>
      </c>
      <c r="Q14" s="25">
        <f>'T1.2. Asset Reallocations'!R7</f>
        <v>0</v>
      </c>
      <c r="R14" s="25">
        <f>'T1.2. Asset Reallocations'!S7</f>
        <v>0</v>
      </c>
      <c r="S14" s="25">
        <f>'T1.2. Asset Reallocations'!T7</f>
        <v>0</v>
      </c>
      <c r="T14" s="25">
        <f>'T1.2. Asset Reallocations'!U7</f>
        <v>0</v>
      </c>
      <c r="U14" s="25">
        <f>'T1.2. Asset Reallocations'!V7</f>
        <v>0</v>
      </c>
      <c r="V14" s="25">
        <f>'T1.2. Asset Reallocations'!W7</f>
        <v>-6.575451898934068</v>
      </c>
      <c r="W14" s="25">
        <f>'T1.2. Asset Reallocations'!X7</f>
        <v>-119.51741623307446</v>
      </c>
      <c r="X14" s="25">
        <f>'T1.2. Asset Reallocations'!Y7</f>
        <v>-226.20325388849056</v>
      </c>
      <c r="Y14" s="25">
        <f>'T1.2. Asset Reallocations'!Z7</f>
        <v>-375.4817710782353</v>
      </c>
      <c r="Z14" s="25">
        <f>'T1.2. Asset Reallocations'!AA7</f>
        <v>-580.6221304639379</v>
      </c>
      <c r="AA14" s="25">
        <f>'T1.2. Asset Reallocations'!AB7</f>
        <v>-790.525303186815</v>
      </c>
      <c r="AB14" s="25">
        <f>'T1.2. Asset Reallocations'!AC7</f>
        <v>-992.0176865356297</v>
      </c>
      <c r="AC14" s="25">
        <f>'T1.2. Asset Reallocations'!AD7</f>
        <v>-1204.9269041915204</v>
      </c>
      <c r="AD14" s="25">
        <f>'T1.2. Asset Reallocations'!AE7</f>
        <v>-1439.35178155775</v>
      </c>
      <c r="AE14" s="25">
        <f>'T1.2. Asset Reallocations'!AF7</f>
        <v>-1689.7838868695233</v>
      </c>
      <c r="AF14" s="25">
        <f>'T1.2. Asset Reallocations'!AG7</f>
        <v>-1912.3628030243897</v>
      </c>
      <c r="AG14" s="25">
        <f>'T1.2. Asset Reallocations'!AH7</f>
        <v>-2089.2733048272535</v>
      </c>
      <c r="AH14" s="25">
        <f>'T1.2. Asset Reallocations'!AI7</f>
        <v>-2156.768666507467</v>
      </c>
      <c r="AI14" s="25">
        <f>'T1.2. Asset Reallocations'!AJ7</f>
        <v>-2103.760184484658</v>
      </c>
      <c r="AJ14" s="25">
        <f>'T1.2. Asset Reallocations'!AK7</f>
        <v>-1879.883728525674</v>
      </c>
      <c r="AK14" s="25">
        <f>'T1.2. Asset Reallocations'!AL7</f>
        <v>-1873.0817520888113</v>
      </c>
      <c r="AL14" s="25">
        <f>'T1.2. Asset Reallocations'!AM7</f>
        <v>-2099.8383990057982</v>
      </c>
      <c r="AM14" s="25">
        <f>'T1.2. Asset Reallocations'!AN7</f>
        <v>-2235.053823099323</v>
      </c>
      <c r="AN14" s="25">
        <f>'T1.2. Asset Reallocations'!AO7</f>
        <v>-1796.2363484177617</v>
      </c>
      <c r="AO14" s="25">
        <f>'T1.2. Asset Reallocations'!AP7</f>
        <v>-1456.7561925650818</v>
      </c>
      <c r="AP14" s="25">
        <f>'T1.2. Asset Reallocations'!AQ7</f>
        <v>-1374.0283783651032</v>
      </c>
      <c r="AQ14" s="25">
        <f>'T1.2. Asset Reallocations'!AR7</f>
        <v>-1465.5662925736397</v>
      </c>
      <c r="AR14" s="25">
        <f>'T1.2. Asset Reallocations'!AS7</f>
        <v>-1514.0251920279175</v>
      </c>
      <c r="AS14" s="25">
        <f>'T1.2. Asset Reallocations'!AT7</f>
        <v>-1504.2652191345508</v>
      </c>
      <c r="AT14" s="25">
        <f>'T1.2. Asset Reallocations'!AU7</f>
        <v>-1315.8130062829625</v>
      </c>
      <c r="AU14" s="25">
        <f>'T1.2. Asset Reallocations'!AV7</f>
        <v>-743.9712038629684</v>
      </c>
      <c r="AV14" s="25">
        <f>'T1.2. Asset Reallocations'!AW7</f>
        <v>-431.8168220362301</v>
      </c>
      <c r="AW14" s="25">
        <f>'T1.2. Asset Reallocations'!AX7</f>
        <v>-20.931404561840324</v>
      </c>
      <c r="AX14" s="25">
        <f>'T1.2. Asset Reallocations'!AY7</f>
        <v>52.79284464630622</v>
      </c>
      <c r="AY14" s="25">
        <f>'T1.2. Asset Reallocations'!AZ7</f>
        <v>48.08227098648021</v>
      </c>
      <c r="AZ14" s="25">
        <f>'T1.2. Asset Reallocations'!BA7</f>
        <v>-60.365676002498205</v>
      </c>
      <c r="BA14" s="25">
        <f>'T1.2. Asset Reallocations'!BB7</f>
        <v>-37.75991432442484</v>
      </c>
      <c r="BB14" s="25">
        <f>'T1.2. Asset Reallocations'!BC7</f>
        <v>178.06563198794453</v>
      </c>
      <c r="BC14" s="25">
        <f>'T1.2. Asset Reallocations'!BD7</f>
        <v>488.5342968483135</v>
      </c>
      <c r="BD14" s="25">
        <f>'T1.2. Asset Reallocations'!BE7</f>
        <v>785.3786577402104</v>
      </c>
      <c r="BE14" s="25">
        <f>'T1.2. Asset Reallocations'!BF7</f>
        <v>918.9092562844108</v>
      </c>
      <c r="BF14" s="25">
        <f>'T1.2. Asset Reallocations'!BG7</f>
        <v>874.6803704990506</v>
      </c>
      <c r="BG14" s="25">
        <f>'T1.2. Asset Reallocations'!BH7</f>
        <v>703.8955801025911</v>
      </c>
      <c r="BH14" s="25">
        <f>'T1.2. Asset Reallocations'!BI7</f>
        <v>533.015090962633</v>
      </c>
      <c r="BI14" s="25">
        <f>'T1.2. Asset Reallocations'!BJ7</f>
        <v>446.5646686592388</v>
      </c>
      <c r="BJ14" s="25">
        <f>'T1.2. Asset Reallocations'!BK7</f>
        <v>475.7609644664337</v>
      </c>
      <c r="BK14" s="25">
        <f>'T1.2. Asset Reallocations'!BL7</f>
        <v>667.526713243079</v>
      </c>
      <c r="BL14" s="25">
        <f>'T1.2. Asset Reallocations'!BM7</f>
        <v>893.1614758511533</v>
      </c>
      <c r="BM14" s="25">
        <f>'T1.2. Asset Reallocations'!BN7</f>
        <v>1088.8033304650273</v>
      </c>
      <c r="BN14" s="25">
        <f>'T1.2. Asset Reallocations'!BO7</f>
        <v>1254.6742677069947</v>
      </c>
      <c r="BO14" s="25">
        <f>'T1.2. Asset Reallocations'!BP7</f>
        <v>1382.142476307627</v>
      </c>
      <c r="BP14" s="25">
        <f>'T1.2. Asset Reallocations'!BQ7</f>
        <v>1416.906753652764</v>
      </c>
      <c r="BQ14" s="25">
        <f>'T1.2. Asset Reallocations'!BR7</f>
        <v>1404.6474778135898</v>
      </c>
      <c r="BR14" s="25">
        <f>'T1.2. Asset Reallocations'!BS7</f>
        <v>1450.1402778631623</v>
      </c>
      <c r="BS14" s="25">
        <f>'T1.2. Asset Reallocations'!BT7</f>
        <v>1483.363874743078</v>
      </c>
      <c r="BT14" s="25">
        <f>'T1.2. Asset Reallocations'!BU7</f>
        <v>1465.4792257760605</v>
      </c>
      <c r="BU14" s="25">
        <f>'T1.2. Asset Reallocations'!BV7</f>
        <v>1463.5784000823894</v>
      </c>
      <c r="BV14" s="25">
        <f>'T1.2. Asset Reallocations'!BW7</f>
        <v>1502.8339693050643</v>
      </c>
      <c r="BW14" s="25">
        <f>'T1.2. Asset Reallocations'!BX7</f>
        <v>1468.0084462866016</v>
      </c>
      <c r="BX14" s="25">
        <f>'T1.2. Asset Reallocations'!BY7</f>
        <v>1447.1340823299486</v>
      </c>
      <c r="BY14" s="25">
        <f>'T1.2. Asset Reallocations'!BZ7</f>
        <v>1401.2010503619128</v>
      </c>
      <c r="BZ14" s="25">
        <f>'T1.2. Asset Reallocations'!CA7</f>
        <v>1276.2522448614047</v>
      </c>
      <c r="CA14" s="25">
        <f>'T1.2. Asset Reallocations'!CB7</f>
        <v>1138.6712543568915</v>
      </c>
      <c r="CB14" s="25">
        <f>'T1.2. Asset Reallocations'!CC7</f>
        <v>1046.8773625173003</v>
      </c>
      <c r="CC14" s="25">
        <f>'T1.2. Asset Reallocations'!CD7</f>
        <v>956.9715684037873</v>
      </c>
      <c r="CD14" s="25">
        <f>'T1.2. Asset Reallocations'!CE7</f>
        <v>5782.510012510807</v>
      </c>
      <c r="CE14" s="25">
        <f>'T1.2. Asset Reallocations'!CF7</f>
        <v>0</v>
      </c>
    </row>
    <row r="15" spans="3:83" ht="12.75" customHeight="1">
      <c r="C15" s="4" t="s">
        <v>42</v>
      </c>
      <c r="D15" s="10"/>
      <c r="E15" s="25">
        <f>'T1.2. Asset Reallocations'!F8</f>
        <v>-1.2221335055073723E-12</v>
      </c>
      <c r="F15" s="25">
        <f>'T1.2. Asset Reallocations'!G8</f>
        <v>-1.2221335055073723E-12</v>
      </c>
      <c r="G15" s="25">
        <f>'T1.2. Asset Reallocations'!H8</f>
        <v>0</v>
      </c>
      <c r="H15" s="25">
        <f>'T1.2. Asset Reallocations'!I8</f>
        <v>0</v>
      </c>
      <c r="I15" s="25">
        <f>'T1.2. Asset Reallocations'!J8</f>
        <v>0</v>
      </c>
      <c r="J15" s="25">
        <f>'T1.2. Asset Reallocations'!K8</f>
        <v>0</v>
      </c>
      <c r="K15" s="25">
        <f>'T1.2. Asset Reallocations'!L8</f>
        <v>0</v>
      </c>
      <c r="L15" s="25">
        <f>'T1.2. Asset Reallocations'!M8</f>
        <v>0</v>
      </c>
      <c r="M15" s="25">
        <f>'T1.2. Asset Reallocations'!N8</f>
        <v>0</v>
      </c>
      <c r="N15" s="25">
        <f>'T1.2. Asset Reallocations'!O8</f>
        <v>0</v>
      </c>
      <c r="O15" s="25">
        <f>'T1.2. Asset Reallocations'!P8</f>
        <v>0</v>
      </c>
      <c r="P15" s="25">
        <f>'T1.2. Asset Reallocations'!Q8</f>
        <v>0</v>
      </c>
      <c r="Q15" s="25">
        <f>'T1.2. Asset Reallocations'!R8</f>
        <v>0</v>
      </c>
      <c r="R15" s="25">
        <f>'T1.2. Asset Reallocations'!S8</f>
        <v>0</v>
      </c>
      <c r="S15" s="25">
        <f>'T1.2. Asset Reallocations'!T8</f>
        <v>0</v>
      </c>
      <c r="T15" s="25">
        <f>'T1.2. Asset Reallocations'!U8</f>
        <v>0</v>
      </c>
      <c r="U15" s="25">
        <f>'T1.2. Asset Reallocations'!V8</f>
        <v>0</v>
      </c>
      <c r="V15" s="25">
        <f>'T1.2. Asset Reallocations'!W8</f>
        <v>-5.728959357776835</v>
      </c>
      <c r="W15" s="25">
        <f>'T1.2. Asset Reallocations'!X8</f>
        <v>-10.993534018651427</v>
      </c>
      <c r="X15" s="25">
        <f>'T1.2. Asset Reallocations'!Y8</f>
        <v>-18.357309395225222</v>
      </c>
      <c r="Y15" s="25">
        <f>'T1.2. Asset Reallocations'!Z8</f>
        <v>-28.696773331128185</v>
      </c>
      <c r="Z15" s="25">
        <f>'T1.2. Asset Reallocations'!AA8</f>
        <v>-39.32081415370899</v>
      </c>
      <c r="AA15" s="25">
        <f>'T1.2. Asset Reallocations'!AB8</f>
        <v>-49.46049966709449</v>
      </c>
      <c r="AB15" s="25">
        <f>'T1.2. Asset Reallocations'!AC8</f>
        <v>-60.145340178314555</v>
      </c>
      <c r="AC15" s="25">
        <f>'T1.2. Asset Reallocations'!AD8</f>
        <v>-71.92419872972485</v>
      </c>
      <c r="AD15" s="25">
        <f>'T1.2. Asset Reallocations'!AE8</f>
        <v>-84.64451996068206</v>
      </c>
      <c r="AE15" s="25">
        <f>'T1.2. Asset Reallocations'!AF8</f>
        <v>-96.002344195734</v>
      </c>
      <c r="AF15" s="25">
        <f>'T1.2. Asset Reallocations'!AG8</f>
        <v>-105.25223611496973</v>
      </c>
      <c r="AG15" s="25">
        <f>'T1.2. Asset Reallocations'!AH8</f>
        <v>-108.9978387360264</v>
      </c>
      <c r="AH15" s="25">
        <f>'T1.2. Asset Reallocations'!AI8</f>
        <v>-106.89045674842339</v>
      </c>
      <c r="AI15" s="25">
        <f>'T1.2. Asset Reallocations'!AJ8</f>
        <v>-94.95939099486516</v>
      </c>
      <c r="AJ15" s="25">
        <f>'T1.2. Asset Reallocations'!AK8</f>
        <v>-93.87726078561244</v>
      </c>
      <c r="AK15" s="25">
        <f>'T1.2. Asset Reallocations'!AL8</f>
        <v>-105.49806142923222</v>
      </c>
      <c r="AL15" s="25">
        <f>'T1.2. Asset Reallocations'!AM8</f>
        <v>-114.12364528410093</v>
      </c>
      <c r="AM15" s="25">
        <f>'T1.2. Asset Reallocations'!AN8</f>
        <v>-91.70964637926967</v>
      </c>
      <c r="AN15" s="25">
        <f>'T1.2. Asset Reallocations'!AO8</f>
        <v>-73.80786214684798</v>
      </c>
      <c r="AO15" s="25">
        <f>'T1.2. Asset Reallocations'!AP8</f>
        <v>-69.08158145486908</v>
      </c>
      <c r="AP15" s="25">
        <f>'T1.2. Asset Reallocations'!AQ8</f>
        <v>-73.82639350550335</v>
      </c>
      <c r="AQ15" s="25">
        <f>'T1.2. Asset Reallocations'!AR8</f>
        <v>-76.42258957078698</v>
      </c>
      <c r="AR15" s="25">
        <f>'T1.2. Asset Reallocations'!AS8</f>
        <v>-76.40772697565416</v>
      </c>
      <c r="AS15" s="25">
        <f>'T1.2. Asset Reallocations'!AT8</f>
        <v>-68.13814705271096</v>
      </c>
      <c r="AT15" s="25">
        <f>'T1.2. Asset Reallocations'!AU8</f>
        <v>-38.44023979152442</v>
      </c>
      <c r="AU15" s="25">
        <f>'T1.2. Asset Reallocations'!AV8</f>
        <v>-23.054935073395825</v>
      </c>
      <c r="AV15" s="25">
        <f>'T1.2. Asset Reallocations'!AW8</f>
        <v>-1.2779476750149001</v>
      </c>
      <c r="AW15" s="25">
        <f>'T1.2. Asset Reallocations'!AX8</f>
        <v>2.6660819673094807</v>
      </c>
      <c r="AX15" s="25">
        <f>'T1.2. Asset Reallocations'!AY8</f>
        <v>2.7747119977378816</v>
      </c>
      <c r="AY15" s="25">
        <f>'T1.2. Asset Reallocations'!AZ8</f>
        <v>-3.0718923804094516</v>
      </c>
      <c r="AZ15" s="25">
        <f>'T1.2. Asset Reallocations'!BA8</f>
        <v>-2.516801464338215</v>
      </c>
      <c r="BA15" s="25">
        <f>'T1.2. Asset Reallocations'!BB8</f>
        <v>8.077408100654196</v>
      </c>
      <c r="BB15" s="25">
        <f>'T1.2. Asset Reallocations'!BC8</f>
        <v>23.760187492974183</v>
      </c>
      <c r="BC15" s="25">
        <f>'T1.2. Asset Reallocations'!BD8</f>
        <v>39.2232343325054</v>
      </c>
      <c r="BD15" s="25">
        <f>'T1.2. Asset Reallocations'!BE8</f>
        <v>46.49556629907718</v>
      </c>
      <c r="BE15" s="25">
        <f>'T1.2. Asset Reallocations'!BF8</f>
        <v>44.65635163972084</v>
      </c>
      <c r="BF15" s="25">
        <f>'T1.2. Asset Reallocations'!BG8</f>
        <v>36.05078652410262</v>
      </c>
      <c r="BG15" s="25">
        <f>'T1.2. Asset Reallocations'!BH8</f>
        <v>27.182788036253925</v>
      </c>
      <c r="BH15" s="25">
        <f>'T1.2. Asset Reallocations'!BI8</f>
        <v>22.490762848321225</v>
      </c>
      <c r="BI15" s="25">
        <f>'T1.2. Asset Reallocations'!BJ8</f>
        <v>23.466555769004543</v>
      </c>
      <c r="BJ15" s="25">
        <f>'T1.2. Asset Reallocations'!BK8</f>
        <v>33.036421738401884</v>
      </c>
      <c r="BK15" s="25">
        <f>'T1.2. Asset Reallocations'!BL8</f>
        <v>44.51680224553314</v>
      </c>
      <c r="BL15" s="25">
        <f>'T1.2. Asset Reallocations'!BM8</f>
        <v>54.47773974519836</v>
      </c>
      <c r="BM15" s="25">
        <f>'T1.2. Asset Reallocations'!BN8</f>
        <v>62.9467403034142</v>
      </c>
      <c r="BN15" s="25">
        <f>'T1.2. Asset Reallocations'!BO8</f>
        <v>69.65708669002359</v>
      </c>
      <c r="BO15" s="25">
        <f>'T1.2. Asset Reallocations'!BP8</f>
        <v>71.5567886209794</v>
      </c>
      <c r="BP15" s="25">
        <f>'T1.2. Asset Reallocations'!BQ8</f>
        <v>70.77321374777289</v>
      </c>
      <c r="BQ15" s="25">
        <f>'T1.2. Asset Reallocations'!BR8</f>
        <v>73.0957288878328</v>
      </c>
      <c r="BR15" s="25">
        <f>'T1.2. Asset Reallocations'!BS8</f>
        <v>74.92806077212438</v>
      </c>
      <c r="BS15" s="25">
        <f>'T1.2. Asset Reallocations'!BT8</f>
        <v>73.98199122933092</v>
      </c>
      <c r="BT15" s="25">
        <f>'T1.2. Asset Reallocations'!BU8</f>
        <v>73.75353349603286</v>
      </c>
      <c r="BU15" s="25">
        <f>'T1.2. Asset Reallocations'!BV8</f>
        <v>75.94977970222425</v>
      </c>
      <c r="BV15" s="25">
        <f>'T1.2. Asset Reallocations'!BW8</f>
        <v>74.14166838776194</v>
      </c>
      <c r="BW15" s="25">
        <f>'T1.2. Asset Reallocations'!BX8</f>
        <v>73.15055331555605</v>
      </c>
      <c r="BX15" s="25">
        <f>'T1.2. Asset Reallocations'!BY8</f>
        <v>71.07781143350466</v>
      </c>
      <c r="BY15" s="25">
        <f>'T1.2. Asset Reallocations'!BZ8</f>
        <v>64.8333161364222</v>
      </c>
      <c r="BZ15" s="25">
        <f>'T1.2. Asset Reallocations'!CA8</f>
        <v>57.75001764537108</v>
      </c>
      <c r="CA15" s="25">
        <f>'T1.2. Asset Reallocations'!CB8</f>
        <v>53.11651615324659</v>
      </c>
      <c r="CB15" s="25">
        <f>'T1.2. Asset Reallocations'!CC8</f>
        <v>48.54985684623063</v>
      </c>
      <c r="CC15" s="25">
        <f>'T1.2. Asset Reallocations'!CD8</f>
        <v>44.61383681267496</v>
      </c>
      <c r="CD15" s="25">
        <f>'T1.2. Asset Reallocations'!CE8</f>
        <v>249.87704763429682</v>
      </c>
      <c r="CE15" s="25">
        <f>'T1.2. Asset Reallocations'!CF8</f>
        <v>0</v>
      </c>
    </row>
    <row r="16" spans="3:83" ht="12.75" customHeight="1">
      <c r="C16" s="4" t="s">
        <v>74</v>
      </c>
      <c r="D16" s="10"/>
      <c r="E16" s="25">
        <f>'T1.2. Asset Reallocations'!F9</f>
        <v>0</v>
      </c>
      <c r="F16" s="25">
        <f>'T1.2. Asset Reallocations'!G9</f>
        <v>0</v>
      </c>
      <c r="G16" s="25">
        <f>'T1.2. Asset Reallocations'!H9</f>
        <v>0</v>
      </c>
      <c r="H16" s="25">
        <f>'T1.2. Asset Reallocations'!I9</f>
        <v>0</v>
      </c>
      <c r="I16" s="25">
        <f>'T1.2. Asset Reallocations'!J9</f>
        <v>0</v>
      </c>
      <c r="J16" s="25">
        <f>'T1.2. Asset Reallocations'!K9</f>
        <v>0</v>
      </c>
      <c r="K16" s="25">
        <f>'T1.2. Asset Reallocations'!L9</f>
        <v>0</v>
      </c>
      <c r="L16" s="25">
        <f>'T1.2. Asset Reallocations'!M9</f>
        <v>0</v>
      </c>
      <c r="M16" s="25">
        <f>'T1.2. Asset Reallocations'!N9</f>
        <v>0</v>
      </c>
      <c r="N16" s="25">
        <f>'T1.2. Asset Reallocations'!O9</f>
        <v>0</v>
      </c>
      <c r="O16" s="25">
        <f>'T1.2. Asset Reallocations'!P9</f>
        <v>0</v>
      </c>
      <c r="P16" s="25">
        <f>'T1.2. Asset Reallocations'!Q9</f>
        <v>0</v>
      </c>
      <c r="Q16" s="25">
        <f>'T1.2. Asset Reallocations'!R9</f>
        <v>0</v>
      </c>
      <c r="R16" s="25">
        <f>'T1.2. Asset Reallocations'!S9</f>
        <v>0</v>
      </c>
      <c r="S16" s="25">
        <f>'T1.2. Asset Reallocations'!T9</f>
        <v>0</v>
      </c>
      <c r="T16" s="25">
        <f>'T1.2. Asset Reallocations'!U9</f>
        <v>0</v>
      </c>
      <c r="U16" s="25">
        <f>'T1.2. Asset Reallocations'!V9</f>
        <v>0</v>
      </c>
      <c r="V16" s="25">
        <f>'T1.2. Asset Reallocations'!W9</f>
        <v>0.8464925411572324</v>
      </c>
      <c r="W16" s="25">
        <f>'T1.2. Asset Reallocations'!X9</f>
        <v>108.52388221442303</v>
      </c>
      <c r="X16" s="25">
        <f>'T1.2. Asset Reallocations'!Y9</f>
        <v>207.84594449326534</v>
      </c>
      <c r="Y16" s="25">
        <f>'T1.2. Asset Reallocations'!Z9</f>
        <v>346.7849977471071</v>
      </c>
      <c r="Z16" s="25">
        <f>'T1.2. Asset Reallocations'!AA9</f>
        <v>541.3013163102289</v>
      </c>
      <c r="AA16" s="25">
        <f>'T1.2. Asset Reallocations'!AB9</f>
        <v>741.0648035197205</v>
      </c>
      <c r="AB16" s="25">
        <f>'T1.2. Asset Reallocations'!AC9</f>
        <v>931.8723463573151</v>
      </c>
      <c r="AC16" s="25">
        <f>'T1.2. Asset Reallocations'!AD9</f>
        <v>1133.0027054617956</v>
      </c>
      <c r="AD16" s="25">
        <f>'T1.2. Asset Reallocations'!AE9</f>
        <v>1354.7072615970678</v>
      </c>
      <c r="AE16" s="25">
        <f>'T1.2. Asset Reallocations'!AF9</f>
        <v>1593.7815426737893</v>
      </c>
      <c r="AF16" s="25">
        <f>'T1.2. Asset Reallocations'!AG9</f>
        <v>1807.11056690942</v>
      </c>
      <c r="AG16" s="25">
        <f>'T1.2. Asset Reallocations'!AH9</f>
        <v>1980.2754660912271</v>
      </c>
      <c r="AH16" s="25">
        <f>'T1.2. Asset Reallocations'!AI9</f>
        <v>2049.878209759044</v>
      </c>
      <c r="AI16" s="25">
        <f>'T1.2. Asset Reallocations'!AJ9</f>
        <v>2008.8007934897928</v>
      </c>
      <c r="AJ16" s="25">
        <f>'T1.2. Asset Reallocations'!AK9</f>
        <v>1786.0064677400617</v>
      </c>
      <c r="AK16" s="25">
        <f>'T1.2. Asset Reallocations'!AL9</f>
        <v>1767.5836906595791</v>
      </c>
      <c r="AL16" s="25">
        <f>'T1.2. Asset Reallocations'!AM9</f>
        <v>1985.7147537216974</v>
      </c>
      <c r="AM16" s="25">
        <f>'T1.2. Asset Reallocations'!AN9</f>
        <v>2143.3441767200534</v>
      </c>
      <c r="AN16" s="25">
        <f>'T1.2. Asset Reallocations'!AO9</f>
        <v>1722.4284862709137</v>
      </c>
      <c r="AO16" s="25">
        <f>'T1.2. Asset Reallocations'!AP9</f>
        <v>1387.6746111102127</v>
      </c>
      <c r="AP16" s="25">
        <f>'T1.2. Asset Reallocations'!AQ9</f>
        <v>1300.2019848595999</v>
      </c>
      <c r="AQ16" s="25">
        <f>'T1.2. Asset Reallocations'!AR9</f>
        <v>1389.1437030028526</v>
      </c>
      <c r="AR16" s="25">
        <f>'T1.2. Asset Reallocations'!AS9</f>
        <v>1437.6174650522632</v>
      </c>
      <c r="AS16" s="25">
        <f>'T1.2. Asset Reallocations'!AT9</f>
        <v>1436.1270720818397</v>
      </c>
      <c r="AT16" s="25">
        <f>'T1.2. Asset Reallocations'!AU9</f>
        <v>1277.3727664914381</v>
      </c>
      <c r="AU16" s="25">
        <f>'T1.2. Asset Reallocations'!AV9</f>
        <v>720.9162687895725</v>
      </c>
      <c r="AV16" s="25">
        <f>'T1.2. Asset Reallocations'!AW9</f>
        <v>430.5388743612152</v>
      </c>
      <c r="AW16" s="25">
        <f>'T1.2. Asset Reallocations'!AX9</f>
        <v>23.597486529149805</v>
      </c>
      <c r="AX16" s="25">
        <f>'T1.2. Asset Reallocations'!AY9</f>
        <v>-50.01813264856834</v>
      </c>
      <c r="AY16" s="25">
        <f>'T1.2. Asset Reallocations'!AZ9</f>
        <v>-51.15416336688966</v>
      </c>
      <c r="AZ16" s="25">
        <f>'T1.2. Asset Reallocations'!BA9</f>
        <v>57.84887453815999</v>
      </c>
      <c r="BA16" s="25">
        <f>'T1.2. Asset Reallocations'!BB9</f>
        <v>45.83732242507904</v>
      </c>
      <c r="BB16" s="25">
        <f>'T1.2. Asset Reallocations'!BC9</f>
        <v>-154.30544449497035</v>
      </c>
      <c r="BC16" s="25">
        <f>'T1.2. Asset Reallocations'!BD9</f>
        <v>-449.3110625158081</v>
      </c>
      <c r="BD16" s="25">
        <f>'T1.2. Asset Reallocations'!BE9</f>
        <v>-738.8830914411333</v>
      </c>
      <c r="BE16" s="25">
        <f>'T1.2. Asset Reallocations'!BF9</f>
        <v>-874.25290464469</v>
      </c>
      <c r="BF16" s="25">
        <f>'T1.2. Asset Reallocations'!BG9</f>
        <v>-838.629583974948</v>
      </c>
      <c r="BG16" s="25">
        <f>'T1.2. Asset Reallocations'!BH9</f>
        <v>-676.7127920663372</v>
      </c>
      <c r="BH16" s="25">
        <f>'T1.2. Asset Reallocations'!BI9</f>
        <v>-510.5243281143118</v>
      </c>
      <c r="BI16" s="25">
        <f>'T1.2. Asset Reallocations'!BJ9</f>
        <v>-423.0981128902343</v>
      </c>
      <c r="BJ16" s="25">
        <f>'T1.2. Asset Reallocations'!BK9</f>
        <v>-442.7245427280318</v>
      </c>
      <c r="BK16" s="25">
        <f>'T1.2. Asset Reallocations'!BL9</f>
        <v>-623.009910997546</v>
      </c>
      <c r="BL16" s="25">
        <f>'T1.2. Asset Reallocations'!BM9</f>
        <v>-838.683736105955</v>
      </c>
      <c r="BM16" s="25">
        <f>'T1.2. Asset Reallocations'!BN9</f>
        <v>-1025.8565901616132</v>
      </c>
      <c r="BN16" s="25">
        <f>'T1.2. Asset Reallocations'!BO9</f>
        <v>-1185.017181016971</v>
      </c>
      <c r="BO16" s="25">
        <f>'T1.2. Asset Reallocations'!BP9</f>
        <v>-1310.5856876866476</v>
      </c>
      <c r="BP16" s="25">
        <f>'T1.2. Asset Reallocations'!BQ9</f>
        <v>-1346.1335399049913</v>
      </c>
      <c r="BQ16" s="25">
        <f>'T1.2. Asset Reallocations'!BR9</f>
        <v>-1331.551748925757</v>
      </c>
      <c r="BR16" s="25">
        <f>'T1.2. Asset Reallocations'!BS9</f>
        <v>-1375.212217091038</v>
      </c>
      <c r="BS16" s="25">
        <f>'T1.2. Asset Reallocations'!BT9</f>
        <v>-1409.381883513747</v>
      </c>
      <c r="BT16" s="25">
        <f>'T1.2. Asset Reallocations'!BU9</f>
        <v>-1391.7256922800277</v>
      </c>
      <c r="BU16" s="25">
        <f>'T1.2. Asset Reallocations'!BV9</f>
        <v>-1387.628620380165</v>
      </c>
      <c r="BV16" s="25">
        <f>'T1.2. Asset Reallocations'!BW9</f>
        <v>-1428.6923009173024</v>
      </c>
      <c r="BW16" s="25">
        <f>'T1.2. Asset Reallocations'!BX9</f>
        <v>-1394.8578929710457</v>
      </c>
      <c r="BX16" s="25">
        <f>'T1.2. Asset Reallocations'!BY9</f>
        <v>-1376.056270896444</v>
      </c>
      <c r="BY16" s="25">
        <f>'T1.2. Asset Reallocations'!BZ9</f>
        <v>-1336.3677342254907</v>
      </c>
      <c r="BZ16" s="25">
        <f>'T1.2. Asset Reallocations'!CA9</f>
        <v>-1218.5022272160336</v>
      </c>
      <c r="CA16" s="25">
        <f>'T1.2. Asset Reallocations'!CB9</f>
        <v>-1085.554738203645</v>
      </c>
      <c r="CB16" s="25">
        <f>'T1.2. Asset Reallocations'!CC9</f>
        <v>-998.3275056710696</v>
      </c>
      <c r="CC16" s="25">
        <f>'T1.2. Asset Reallocations'!CD9</f>
        <v>-912.3577315911123</v>
      </c>
      <c r="CD16" s="25">
        <f>'T1.2. Asset Reallocations'!CE9</f>
        <v>-5532.63296487651</v>
      </c>
      <c r="CE16" s="25">
        <f>'T1.2. Asset Reallocations'!CF9</f>
        <v>0</v>
      </c>
    </row>
    <row r="17" spans="2:82" ht="12.75" customHeight="1">
      <c r="B17" t="s">
        <v>9</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row>
    <row r="18" spans="3:82" ht="12.75" customHeight="1">
      <c r="C18" s="4" t="s">
        <v>42</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row>
    <row r="19" spans="3:82" ht="12.75" customHeight="1">
      <c r="C19" s="4" t="s">
        <v>75</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row>
    <row r="20" spans="1:83" ht="12.75" customHeight="1">
      <c r="A20" t="s">
        <v>10</v>
      </c>
      <c r="B20" s="4"/>
      <c r="C20" s="4"/>
      <c r="D20" s="10"/>
      <c r="E20" s="25">
        <f>E21+E22</f>
        <v>5.502442945726216E-11</v>
      </c>
      <c r="F20" s="25">
        <f aca="true" t="shared" si="2" ref="F20:BQ20">F21+F22</f>
        <v>177373.00000000006</v>
      </c>
      <c r="G20" s="25">
        <f>G21+G22</f>
        <v>0</v>
      </c>
      <c r="H20" s="25">
        <f t="shared" si="2"/>
        <v>0</v>
      </c>
      <c r="I20" s="25">
        <f t="shared" si="2"/>
        <v>0</v>
      </c>
      <c r="J20" s="25">
        <f t="shared" si="2"/>
        <v>0</v>
      </c>
      <c r="K20" s="25">
        <f t="shared" si="2"/>
        <v>0</v>
      </c>
      <c r="L20" s="25">
        <f t="shared" si="2"/>
        <v>0</v>
      </c>
      <c r="M20" s="25">
        <f t="shared" si="2"/>
        <v>0</v>
      </c>
      <c r="N20" s="25">
        <f t="shared" si="2"/>
        <v>0</v>
      </c>
      <c r="O20" s="25">
        <f t="shared" si="2"/>
        <v>0</v>
      </c>
      <c r="P20" s="25">
        <f t="shared" si="2"/>
        <v>0</v>
      </c>
      <c r="Q20" s="25">
        <f t="shared" si="2"/>
        <v>0</v>
      </c>
      <c r="R20" s="25">
        <f t="shared" si="2"/>
        <v>0</v>
      </c>
      <c r="S20" s="25">
        <f t="shared" si="2"/>
        <v>0</v>
      </c>
      <c r="T20" s="25">
        <f t="shared" si="2"/>
        <v>0</v>
      </c>
      <c r="U20" s="25">
        <f t="shared" si="2"/>
        <v>0</v>
      </c>
      <c r="V20" s="25">
        <f t="shared" si="2"/>
        <v>0.920698940313244</v>
      </c>
      <c r="W20" s="25">
        <f t="shared" si="2"/>
        <v>109.05700979240223</v>
      </c>
      <c r="X20" s="25">
        <f t="shared" si="2"/>
        <v>208.9574220797776</v>
      </c>
      <c r="Y20" s="25">
        <f t="shared" si="2"/>
        <v>350.0731869660266</v>
      </c>
      <c r="Z20" s="25">
        <f t="shared" si="2"/>
        <v>560.5561721112736</v>
      </c>
      <c r="AA20" s="25">
        <f t="shared" si="2"/>
        <v>808.1652891302799</v>
      </c>
      <c r="AB20" s="25">
        <f t="shared" si="2"/>
        <v>1069.2073644536192</v>
      </c>
      <c r="AC20" s="25">
        <f t="shared" si="2"/>
        <v>1343.467424375711</v>
      </c>
      <c r="AD20" s="25">
        <f t="shared" si="2"/>
        <v>1605.402777306403</v>
      </c>
      <c r="AE20" s="25">
        <f t="shared" si="2"/>
        <v>1841.054930113341</v>
      </c>
      <c r="AF20" s="25">
        <f t="shared" si="2"/>
        <v>2061.0459525198485</v>
      </c>
      <c r="AG20" s="25">
        <f t="shared" si="2"/>
        <v>2355.5901370201314</v>
      </c>
      <c r="AH20" s="25">
        <f t="shared" si="2"/>
        <v>2746.2979663539013</v>
      </c>
      <c r="AI20" s="25">
        <f t="shared" si="2"/>
        <v>3260.844562331974</v>
      </c>
      <c r="AJ20" s="25">
        <f t="shared" si="2"/>
        <v>3452.3711272917176</v>
      </c>
      <c r="AK20" s="25">
        <f t="shared" si="2"/>
        <v>3381.6694183698564</v>
      </c>
      <c r="AL20" s="25">
        <f t="shared" si="2"/>
        <v>3397.999928706131</v>
      </c>
      <c r="AM20" s="25">
        <f t="shared" si="2"/>
        <v>3880.166965649828</v>
      </c>
      <c r="AN20" s="25">
        <f t="shared" si="2"/>
        <v>4191.963393834892</v>
      </c>
      <c r="AO20" s="25">
        <f t="shared" si="2"/>
        <v>4368.2926628679825</v>
      </c>
      <c r="AP20" s="25">
        <f t="shared" si="2"/>
        <v>4477.36401436636</v>
      </c>
      <c r="AQ20" s="25">
        <f t="shared" si="2"/>
        <v>4616.705539172279</v>
      </c>
      <c r="AR20" s="25">
        <f t="shared" si="2"/>
        <v>4791.333244778348</v>
      </c>
      <c r="AS20" s="25">
        <f t="shared" si="2"/>
        <v>5033.2055921701</v>
      </c>
      <c r="AT20" s="25">
        <f t="shared" si="2"/>
        <v>5385.062954888883</v>
      </c>
      <c r="AU20" s="25">
        <f t="shared" si="2"/>
        <v>5359.754343946139</v>
      </c>
      <c r="AV20" s="25">
        <f t="shared" si="2"/>
        <v>5543.529413929249</v>
      </c>
      <c r="AW20" s="25">
        <f t="shared" si="2"/>
        <v>5475.014207781064</v>
      </c>
      <c r="AX20" s="25">
        <f t="shared" si="2"/>
        <v>5396.148431899448</v>
      </c>
      <c r="AY20" s="25">
        <f t="shared" si="2"/>
        <v>5096.2987367931555</v>
      </c>
      <c r="AZ20" s="25">
        <f t="shared" si="2"/>
        <v>4834.482865418632</v>
      </c>
      <c r="BA20" s="25">
        <f t="shared" si="2"/>
        <v>4765.046362553201</v>
      </c>
      <c r="BB20" s="25">
        <f t="shared" si="2"/>
        <v>4823.949997837306</v>
      </c>
      <c r="BC20" s="25">
        <f t="shared" si="2"/>
        <v>4781.541493749607</v>
      </c>
      <c r="BD20" s="25">
        <f t="shared" si="2"/>
        <v>4524.13676450954</v>
      </c>
      <c r="BE20" s="25">
        <f t="shared" si="2"/>
        <v>4172.98411699908</v>
      </c>
      <c r="BF20" s="25">
        <f t="shared" si="2"/>
        <v>3791.700052586764</v>
      </c>
      <c r="BG20" s="25">
        <f t="shared" si="2"/>
        <v>3449.716925444437</v>
      </c>
      <c r="BH20" s="25">
        <f t="shared" si="2"/>
        <v>3234.1210425793934</v>
      </c>
      <c r="BI20" s="25">
        <f t="shared" si="2"/>
        <v>3147.398632217728</v>
      </c>
      <c r="BJ20" s="25">
        <f t="shared" si="2"/>
        <v>3189.203006145509</v>
      </c>
      <c r="BK20" s="25">
        <f t="shared" si="2"/>
        <v>3233.4095317559345</v>
      </c>
      <c r="BL20" s="25">
        <f t="shared" si="2"/>
        <v>3216.0806196578924</v>
      </c>
      <c r="BM20" s="25">
        <f t="shared" si="2"/>
        <v>3136.6588735451496</v>
      </c>
      <c r="BN20" s="25">
        <f t="shared" si="2"/>
        <v>2979.2779517393033</v>
      </c>
      <c r="BO20" s="25">
        <f t="shared" si="2"/>
        <v>2698.0155295212503</v>
      </c>
      <c r="BP20" s="25">
        <f t="shared" si="2"/>
        <v>2407.874177470866</v>
      </c>
      <c r="BQ20" s="25">
        <f t="shared" si="2"/>
        <v>2129.7230750092212</v>
      </c>
      <c r="BR20" s="25">
        <f aca="true" t="shared" si="3" ref="BR20:CE20">BR21+BR22</f>
        <v>1965.7235363306495</v>
      </c>
      <c r="BS20" s="25">
        <f t="shared" si="3"/>
        <v>1822.086674099736</v>
      </c>
      <c r="BT20" s="25">
        <f t="shared" si="3"/>
        <v>1708.1278814128034</v>
      </c>
      <c r="BU20" s="25">
        <f t="shared" si="3"/>
        <v>1619.291660993179</v>
      </c>
      <c r="BV20" s="25">
        <f t="shared" si="3"/>
        <v>1561.5137393973255</v>
      </c>
      <c r="BW20" s="25">
        <f t="shared" si="3"/>
        <v>1500.7666663270097</v>
      </c>
      <c r="BX20" s="25">
        <f t="shared" si="3"/>
        <v>1407.2928131583149</v>
      </c>
      <c r="BY20" s="25">
        <f t="shared" si="3"/>
        <v>1248.198728124679</v>
      </c>
      <c r="BZ20" s="25">
        <f t="shared" si="3"/>
        <v>1062.48057137876</v>
      </c>
      <c r="CA20" s="25">
        <f t="shared" si="3"/>
        <v>947.0894657459223</v>
      </c>
      <c r="CB20" s="25">
        <f t="shared" si="3"/>
        <v>839.8837487526872</v>
      </c>
      <c r="CC20" s="25">
        <f t="shared" si="3"/>
        <v>740.4687868354852</v>
      </c>
      <c r="CD20" s="25">
        <f t="shared" si="3"/>
        <v>4267.233838762214</v>
      </c>
      <c r="CE20" s="25">
        <f t="shared" si="3"/>
        <v>0</v>
      </c>
    </row>
    <row r="21" spans="2:83" ht="12.75" customHeight="1">
      <c r="B21" s="4" t="s">
        <v>8</v>
      </c>
      <c r="C21" s="4"/>
      <c r="D21" s="10"/>
      <c r="E21" s="25">
        <f>'T1.3 Public Transfers'!E6</f>
        <v>5.502442945726216E-11</v>
      </c>
      <c r="F21" s="25">
        <f>'T1.3 Public Transfers'!F6</f>
        <v>177373.00000000006</v>
      </c>
      <c r="G21" s="25">
        <f>'T1.3 Public Transfers'!G6</f>
        <v>0</v>
      </c>
      <c r="H21" s="25">
        <f>'T1.3 Public Transfers'!H6</f>
        <v>0</v>
      </c>
      <c r="I21" s="25">
        <f>'T1.3 Public Transfers'!I6</f>
        <v>0</v>
      </c>
      <c r="J21" s="25">
        <f>'T1.3 Public Transfers'!J6</f>
        <v>0</v>
      </c>
      <c r="K21" s="25">
        <f>'T1.3 Public Transfers'!K6</f>
        <v>0</v>
      </c>
      <c r="L21" s="25">
        <f>'T1.3 Public Transfers'!L6</f>
        <v>0</v>
      </c>
      <c r="M21" s="25">
        <f>'T1.3 Public Transfers'!M6</f>
        <v>0</v>
      </c>
      <c r="N21" s="25">
        <f>'T1.3 Public Transfers'!N6</f>
        <v>0</v>
      </c>
      <c r="O21" s="25">
        <f>'T1.3 Public Transfers'!O6</f>
        <v>0</v>
      </c>
      <c r="P21" s="25">
        <f>'T1.3 Public Transfers'!P6</f>
        <v>0</v>
      </c>
      <c r="Q21" s="25">
        <f>'T1.3 Public Transfers'!Q6</f>
        <v>0</v>
      </c>
      <c r="R21" s="25">
        <f>'T1.3 Public Transfers'!R6</f>
        <v>0</v>
      </c>
      <c r="S21" s="25">
        <f>'T1.3 Public Transfers'!S6</f>
        <v>0</v>
      </c>
      <c r="T21" s="25">
        <f>'T1.3 Public Transfers'!T6</f>
        <v>0</v>
      </c>
      <c r="U21" s="25">
        <f>'T1.3 Public Transfers'!U6</f>
        <v>0</v>
      </c>
      <c r="V21" s="25">
        <f>'T1.3 Public Transfers'!V6</f>
        <v>0.920698940313244</v>
      </c>
      <c r="W21" s="25">
        <f>'T1.3 Public Transfers'!W6</f>
        <v>109.05700979240223</v>
      </c>
      <c r="X21" s="25">
        <f>'T1.3 Public Transfers'!X6</f>
        <v>208.9574220797776</v>
      </c>
      <c r="Y21" s="25">
        <f>'T1.3 Public Transfers'!Y6</f>
        <v>350.0731869660266</v>
      </c>
      <c r="Z21" s="25">
        <f>'T1.3 Public Transfers'!Z6</f>
        <v>560.5561721112736</v>
      </c>
      <c r="AA21" s="25">
        <f>'T1.3 Public Transfers'!AA6</f>
        <v>808.1652891302799</v>
      </c>
      <c r="AB21" s="25">
        <f>'T1.3 Public Transfers'!AB6</f>
        <v>1069.2073644536192</v>
      </c>
      <c r="AC21" s="25">
        <f>'T1.3 Public Transfers'!AC6</f>
        <v>1343.467424375711</v>
      </c>
      <c r="AD21" s="25">
        <f>'T1.3 Public Transfers'!AD6</f>
        <v>1605.402777306403</v>
      </c>
      <c r="AE21" s="25">
        <f>'T1.3 Public Transfers'!AE6</f>
        <v>1841.054930113341</v>
      </c>
      <c r="AF21" s="25">
        <f>'T1.3 Public Transfers'!AF6</f>
        <v>2061.0459525198485</v>
      </c>
      <c r="AG21" s="25">
        <f>'T1.3 Public Transfers'!AG6</f>
        <v>2355.5901370201314</v>
      </c>
      <c r="AH21" s="25">
        <f>'T1.3 Public Transfers'!AH6</f>
        <v>2746.2979663539013</v>
      </c>
      <c r="AI21" s="25">
        <f>'T1.3 Public Transfers'!AI6</f>
        <v>3260.844562331974</v>
      </c>
      <c r="AJ21" s="25">
        <f>'T1.3 Public Transfers'!AJ6</f>
        <v>3452.3711272917176</v>
      </c>
      <c r="AK21" s="25">
        <f>'T1.3 Public Transfers'!AK6</f>
        <v>3381.6694183698564</v>
      </c>
      <c r="AL21" s="25">
        <f>'T1.3 Public Transfers'!AL6</f>
        <v>3397.999928706131</v>
      </c>
      <c r="AM21" s="25">
        <f>'T1.3 Public Transfers'!AM6</f>
        <v>3880.166965649828</v>
      </c>
      <c r="AN21" s="25">
        <f>'T1.3 Public Transfers'!AN6</f>
        <v>4191.963393834892</v>
      </c>
      <c r="AO21" s="25">
        <f>'T1.3 Public Transfers'!AO6</f>
        <v>4368.2926628679825</v>
      </c>
      <c r="AP21" s="25">
        <f>'T1.3 Public Transfers'!AP6</f>
        <v>4477.36401436636</v>
      </c>
      <c r="AQ21" s="25">
        <f>'T1.3 Public Transfers'!AQ6</f>
        <v>4616.705539172279</v>
      </c>
      <c r="AR21" s="25">
        <f>'T1.3 Public Transfers'!AR6</f>
        <v>4791.333244778348</v>
      </c>
      <c r="AS21" s="25">
        <f>'T1.3 Public Transfers'!AS6</f>
        <v>5033.2055921701</v>
      </c>
      <c r="AT21" s="25">
        <f>'T1.3 Public Transfers'!AT6</f>
        <v>5385.062954888883</v>
      </c>
      <c r="AU21" s="25">
        <f>'T1.3 Public Transfers'!AU6</f>
        <v>5359.754343946139</v>
      </c>
      <c r="AV21" s="25">
        <f>'T1.3 Public Transfers'!AV6</f>
        <v>5543.529413929249</v>
      </c>
      <c r="AW21" s="25">
        <f>'T1.3 Public Transfers'!AW6</f>
        <v>5475.014207781064</v>
      </c>
      <c r="AX21" s="25">
        <f>'T1.3 Public Transfers'!AX6</f>
        <v>5396.148431899448</v>
      </c>
      <c r="AY21" s="25">
        <f>'T1.3 Public Transfers'!AY6</f>
        <v>5096.2987367931555</v>
      </c>
      <c r="AZ21" s="25">
        <f>'T1.3 Public Transfers'!AZ6</f>
        <v>4834.482865418632</v>
      </c>
      <c r="BA21" s="25">
        <f>'T1.3 Public Transfers'!BA6</f>
        <v>4765.046362553201</v>
      </c>
      <c r="BB21" s="25">
        <f>'T1.3 Public Transfers'!BB6</f>
        <v>4823.949997837306</v>
      </c>
      <c r="BC21" s="25">
        <f>'T1.3 Public Transfers'!BC6</f>
        <v>4781.541493749607</v>
      </c>
      <c r="BD21" s="25">
        <f>'T1.3 Public Transfers'!BD6</f>
        <v>4524.13676450954</v>
      </c>
      <c r="BE21" s="25">
        <f>'T1.3 Public Transfers'!BE6</f>
        <v>4172.98411699908</v>
      </c>
      <c r="BF21" s="25">
        <f>'T1.3 Public Transfers'!BF6</f>
        <v>3791.700052586764</v>
      </c>
      <c r="BG21" s="25">
        <f>'T1.3 Public Transfers'!BG6</f>
        <v>3449.716925444437</v>
      </c>
      <c r="BH21" s="25">
        <f>'T1.3 Public Transfers'!BH6</f>
        <v>3234.1210425793934</v>
      </c>
      <c r="BI21" s="25">
        <f>'T1.3 Public Transfers'!BI6</f>
        <v>3147.398632217728</v>
      </c>
      <c r="BJ21" s="25">
        <f>'T1.3 Public Transfers'!BJ6</f>
        <v>3189.203006145509</v>
      </c>
      <c r="BK21" s="25">
        <f>'T1.3 Public Transfers'!BK6</f>
        <v>3233.4095317559345</v>
      </c>
      <c r="BL21" s="25">
        <f>'T1.3 Public Transfers'!BL6</f>
        <v>3216.0806196578924</v>
      </c>
      <c r="BM21" s="25">
        <f>'T1.3 Public Transfers'!BM6</f>
        <v>3136.6588735451496</v>
      </c>
      <c r="BN21" s="25">
        <f>'T1.3 Public Transfers'!BN6</f>
        <v>2979.2779517393033</v>
      </c>
      <c r="BO21" s="25">
        <f>'T1.3 Public Transfers'!BO6</f>
        <v>2698.0155295212503</v>
      </c>
      <c r="BP21" s="25">
        <f>'T1.3 Public Transfers'!BP6</f>
        <v>2407.874177470866</v>
      </c>
      <c r="BQ21" s="25">
        <f>'T1.3 Public Transfers'!BQ6</f>
        <v>2129.7230750092212</v>
      </c>
      <c r="BR21" s="25">
        <f>'T1.3 Public Transfers'!BR6</f>
        <v>1965.7235363306495</v>
      </c>
      <c r="BS21" s="25">
        <f>'T1.3 Public Transfers'!BS6</f>
        <v>1822.086674099736</v>
      </c>
      <c r="BT21" s="25">
        <f>'T1.3 Public Transfers'!BT6</f>
        <v>1708.1278814128034</v>
      </c>
      <c r="BU21" s="25">
        <f>'T1.3 Public Transfers'!BU6</f>
        <v>1619.291660993179</v>
      </c>
      <c r="BV21" s="25">
        <f>'T1.3 Public Transfers'!BV6</f>
        <v>1561.5137393973255</v>
      </c>
      <c r="BW21" s="25">
        <f>'T1.3 Public Transfers'!BW6</f>
        <v>1500.7666663270097</v>
      </c>
      <c r="BX21" s="25">
        <f>'T1.3 Public Transfers'!BX6</f>
        <v>1407.2928131583149</v>
      </c>
      <c r="BY21" s="25">
        <f>'T1.3 Public Transfers'!BY6</f>
        <v>1248.198728124679</v>
      </c>
      <c r="BZ21" s="25">
        <f>'T1.3 Public Transfers'!BZ6</f>
        <v>1062.48057137876</v>
      </c>
      <c r="CA21" s="25">
        <f>'T1.3 Public Transfers'!CA6</f>
        <v>947.0894657459223</v>
      </c>
      <c r="CB21" s="25">
        <f>'T1.3 Public Transfers'!CB6</f>
        <v>839.8837487526872</v>
      </c>
      <c r="CC21" s="25">
        <f>'T1.3 Public Transfers'!CC6</f>
        <v>740.4687868354852</v>
      </c>
      <c r="CD21" s="25">
        <f>'T1.3 Public Transfers'!CD6</f>
        <v>4267.233838762214</v>
      </c>
      <c r="CE21" s="25">
        <f>'T1.3 Public Transfers'!CE6</f>
        <v>0</v>
      </c>
    </row>
    <row r="22" spans="2:82" ht="12.75" customHeight="1">
      <c r="B22" t="s">
        <v>9</v>
      </c>
      <c r="C22" s="4"/>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row>
    <row r="23" spans="2:82" ht="12.75" customHeight="1">
      <c r="B23" s="4"/>
      <c r="C23" s="4" t="s">
        <v>57</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row>
    <row r="24" spans="3:82" ht="12.75" customHeight="1">
      <c r="C24" s="4" t="s">
        <v>58</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row>
    <row r="25" spans="1:83" ht="4.5" customHeight="1">
      <c r="A25" s="3"/>
      <c r="B25" s="3"/>
      <c r="C25" s="9"/>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row>
    <row r="27" spans="2:8" ht="52.5" customHeight="1">
      <c r="B27" s="48" t="s">
        <v>157</v>
      </c>
      <c r="C27" s="49"/>
      <c r="D27" s="49"/>
      <c r="E27" s="49"/>
      <c r="F27" s="49"/>
      <c r="G27" s="49"/>
      <c r="H27" s="50"/>
    </row>
    <row r="63" spans="2:3" ht="12.75">
      <c r="B63" s="4"/>
      <c r="C63" s="4"/>
    </row>
    <row r="64" spans="2:3" ht="12.75">
      <c r="B64" s="4"/>
      <c r="C64" s="4"/>
    </row>
    <row r="65" spans="2:3" ht="12.75">
      <c r="B65" s="4"/>
      <c r="C65" s="4"/>
    </row>
    <row r="66" spans="2:3" ht="12.75">
      <c r="B66" s="4"/>
      <c r="C66" s="4"/>
    </row>
    <row r="67" spans="2:3" ht="12.75">
      <c r="B67" s="4"/>
      <c r="C67" s="4"/>
    </row>
    <row r="68" spans="2:3" ht="12.75">
      <c r="B68" s="4"/>
      <c r="C68" s="4"/>
    </row>
    <row r="69" spans="2:3" ht="12.75">
      <c r="B69" s="4"/>
      <c r="C69" s="4"/>
    </row>
    <row r="70" spans="2:3" ht="12.75">
      <c r="B70" s="4"/>
      <c r="C70" s="4"/>
    </row>
    <row r="71" spans="2:3" ht="12.75">
      <c r="B71" s="4"/>
      <c r="C71" s="4"/>
    </row>
    <row r="72" spans="2:3" ht="12.75">
      <c r="B72" s="4"/>
      <c r="C72" s="4"/>
    </row>
    <row r="73" spans="2:3" ht="12.75">
      <c r="B73" s="4"/>
      <c r="C73" s="4"/>
    </row>
    <row r="74" spans="2:3" ht="12.75">
      <c r="B74" s="4"/>
      <c r="C74" s="4"/>
    </row>
    <row r="75" spans="2:3" ht="12.75">
      <c r="B75" s="4"/>
      <c r="C75" s="4"/>
    </row>
    <row r="76" spans="2:3" ht="12.75">
      <c r="B76" s="4"/>
      <c r="C76" s="4"/>
    </row>
    <row r="77" spans="2:3" ht="12.75">
      <c r="B77" s="4"/>
      <c r="C77" s="4"/>
    </row>
    <row r="78" spans="2:3" ht="12.75">
      <c r="B78" s="4"/>
      <c r="C78" s="4"/>
    </row>
    <row r="79" spans="2:3" ht="12.75">
      <c r="B79" s="4"/>
      <c r="C79" s="4"/>
    </row>
    <row r="80" spans="2:3" ht="12.75">
      <c r="B80" s="4"/>
      <c r="C80" s="4"/>
    </row>
    <row r="81" spans="2:3" ht="12.75">
      <c r="B81" s="4"/>
      <c r="C81" s="4"/>
    </row>
  </sheetData>
  <sheetProtection/>
  <mergeCells count="3">
    <mergeCell ref="E3:E4"/>
    <mergeCell ref="CE3:CE4"/>
    <mergeCell ref="B27:H27"/>
  </mergeCells>
  <printOptions/>
  <pageMargins left="0.75" right="0.75" top="1" bottom="1" header="0.5" footer="0.5"/>
  <pageSetup fitToHeight="1" fitToWidth="1" horizontalDpi="300" verticalDpi="300" orientation="portrait" scale="10" r:id="rId1"/>
</worksheet>
</file>

<file path=xl/worksheets/sheet5.xml><?xml version="1.0" encoding="utf-8"?>
<worksheet xmlns="http://schemas.openxmlformats.org/spreadsheetml/2006/main" xmlns:r="http://schemas.openxmlformats.org/officeDocument/2006/relationships">
  <dimension ref="A1:CF28"/>
  <sheetViews>
    <sheetView workbookViewId="0" topLeftCell="A1">
      <selection activeCell="D24" sqref="D24"/>
    </sheetView>
  </sheetViews>
  <sheetFormatPr defaultColWidth="9.140625" defaultRowHeight="12.75"/>
  <cols>
    <col min="1" max="1" width="2.8515625" style="0" customWidth="1"/>
    <col min="2" max="2" width="3.421875" style="0" customWidth="1"/>
    <col min="3" max="4" width="3.28125" style="0" customWidth="1"/>
    <col min="5" max="5" width="30.00390625" style="0" customWidth="1"/>
    <col min="6" max="6" width="10.28125" style="0" customWidth="1"/>
    <col min="7" max="7" width="8.57421875" style="0" customWidth="1"/>
    <col min="8" max="14" width="7.28125" style="0" customWidth="1"/>
  </cols>
  <sheetData>
    <row r="1" ht="12.75">
      <c r="A1" s="2" t="s">
        <v>195</v>
      </c>
    </row>
    <row r="2" ht="6" customHeight="1"/>
    <row r="3" spans="1:84" ht="12.75">
      <c r="A3" s="6"/>
      <c r="B3" s="7"/>
      <c r="C3" s="7"/>
      <c r="D3" s="7"/>
      <c r="E3" s="7"/>
      <c r="F3" s="46" t="s">
        <v>0</v>
      </c>
      <c r="G3" s="23" t="s">
        <v>5</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1" t="s">
        <v>4</v>
      </c>
    </row>
    <row r="4" spans="1:84" ht="12.75">
      <c r="A4" s="8"/>
      <c r="B4" s="3"/>
      <c r="C4" s="3"/>
      <c r="D4" s="3"/>
      <c r="E4" s="3"/>
      <c r="F4" s="47"/>
      <c r="G4" s="5" t="s">
        <v>0</v>
      </c>
      <c r="H4" s="1">
        <v>0</v>
      </c>
      <c r="I4" s="1">
        <v>1</v>
      </c>
      <c r="J4" s="1">
        <v>2</v>
      </c>
      <c r="K4" s="1">
        <v>3</v>
      </c>
      <c r="L4" s="1">
        <v>4</v>
      </c>
      <c r="M4" s="1">
        <v>5</v>
      </c>
      <c r="N4" s="1">
        <v>6</v>
      </c>
      <c r="O4" s="1">
        <v>7</v>
      </c>
      <c r="P4" s="1">
        <v>8</v>
      </c>
      <c r="Q4" s="1">
        <v>9</v>
      </c>
      <c r="R4" s="1">
        <v>10</v>
      </c>
      <c r="S4" s="1">
        <v>11</v>
      </c>
      <c r="T4" s="1">
        <v>12</v>
      </c>
      <c r="U4" s="1">
        <v>13</v>
      </c>
      <c r="V4" s="1">
        <v>14</v>
      </c>
      <c r="W4" s="1">
        <v>15</v>
      </c>
      <c r="X4" s="1">
        <v>16</v>
      </c>
      <c r="Y4" s="1">
        <v>17</v>
      </c>
      <c r="Z4" s="1">
        <v>18</v>
      </c>
      <c r="AA4" s="1">
        <v>19</v>
      </c>
      <c r="AB4" s="1">
        <v>20</v>
      </c>
      <c r="AC4" s="1">
        <v>21</v>
      </c>
      <c r="AD4" s="1">
        <v>22</v>
      </c>
      <c r="AE4" s="1">
        <v>23</v>
      </c>
      <c r="AF4" s="1">
        <v>24</v>
      </c>
      <c r="AG4" s="1">
        <v>25</v>
      </c>
      <c r="AH4" s="1">
        <v>26</v>
      </c>
      <c r="AI4" s="1">
        <v>27</v>
      </c>
      <c r="AJ4" s="1">
        <v>28</v>
      </c>
      <c r="AK4" s="1">
        <v>29</v>
      </c>
      <c r="AL4" s="1">
        <v>30</v>
      </c>
      <c r="AM4" s="1">
        <v>31</v>
      </c>
      <c r="AN4" s="1">
        <v>32</v>
      </c>
      <c r="AO4" s="1">
        <v>33</v>
      </c>
      <c r="AP4" s="1">
        <v>34</v>
      </c>
      <c r="AQ4" s="1">
        <v>35</v>
      </c>
      <c r="AR4" s="1">
        <v>36</v>
      </c>
      <c r="AS4" s="1">
        <v>37</v>
      </c>
      <c r="AT4" s="1">
        <v>38</v>
      </c>
      <c r="AU4" s="1">
        <v>39</v>
      </c>
      <c r="AV4" s="1">
        <v>40</v>
      </c>
      <c r="AW4" s="1">
        <v>41</v>
      </c>
      <c r="AX4" s="1">
        <v>42</v>
      </c>
      <c r="AY4" s="1">
        <v>43</v>
      </c>
      <c r="AZ4" s="1">
        <v>44</v>
      </c>
      <c r="BA4" s="1">
        <v>45</v>
      </c>
      <c r="BB4" s="1">
        <v>46</v>
      </c>
      <c r="BC4" s="1">
        <v>47</v>
      </c>
      <c r="BD4" s="1">
        <v>48</v>
      </c>
      <c r="BE4" s="1">
        <v>49</v>
      </c>
      <c r="BF4" s="1">
        <v>50</v>
      </c>
      <c r="BG4" s="1">
        <v>51</v>
      </c>
      <c r="BH4" s="1">
        <v>52</v>
      </c>
      <c r="BI4" s="1">
        <v>53</v>
      </c>
      <c r="BJ4" s="1">
        <v>54</v>
      </c>
      <c r="BK4" s="1">
        <v>55</v>
      </c>
      <c r="BL4" s="1">
        <v>56</v>
      </c>
      <c r="BM4" s="1">
        <v>57</v>
      </c>
      <c r="BN4" s="1">
        <v>58</v>
      </c>
      <c r="BO4" s="1">
        <v>59</v>
      </c>
      <c r="BP4" s="1">
        <v>60</v>
      </c>
      <c r="BQ4" s="1">
        <v>61</v>
      </c>
      <c r="BR4" s="1">
        <v>62</v>
      </c>
      <c r="BS4" s="1">
        <v>63</v>
      </c>
      <c r="BT4" s="1">
        <v>64</v>
      </c>
      <c r="BU4" s="1">
        <v>65</v>
      </c>
      <c r="BV4" s="1">
        <v>66</v>
      </c>
      <c r="BW4" s="1">
        <v>67</v>
      </c>
      <c r="BX4" s="1">
        <v>68</v>
      </c>
      <c r="BY4" s="1">
        <v>69</v>
      </c>
      <c r="BZ4" s="1">
        <v>70</v>
      </c>
      <c r="CA4" s="1">
        <v>71</v>
      </c>
      <c r="CB4" s="1">
        <v>72</v>
      </c>
      <c r="CC4" s="1">
        <v>73</v>
      </c>
      <c r="CD4" s="1">
        <v>74</v>
      </c>
      <c r="CE4" s="1">
        <v>75</v>
      </c>
      <c r="CF4" s="22"/>
    </row>
    <row r="5" ht="6.75" customHeight="1"/>
    <row r="6" spans="1:84" ht="12.75" customHeight="1">
      <c r="A6" t="s">
        <v>179</v>
      </c>
      <c r="F6" s="25">
        <f>F7+F16</f>
        <v>-1.2221335055073723E-12</v>
      </c>
      <c r="G6" s="25">
        <f aca="true" t="shared" si="0" ref="G6:BR6">G7+G16</f>
        <v>-1.2221335055073723E-12</v>
      </c>
      <c r="H6" s="25">
        <f>H7+H16</f>
        <v>0</v>
      </c>
      <c r="I6" s="25">
        <f t="shared" si="0"/>
        <v>0</v>
      </c>
      <c r="J6" s="25">
        <f t="shared" si="0"/>
        <v>0</v>
      </c>
      <c r="K6" s="25">
        <f t="shared" si="0"/>
        <v>0</v>
      </c>
      <c r="L6" s="25">
        <f t="shared" si="0"/>
        <v>0</v>
      </c>
      <c r="M6" s="25">
        <f t="shared" si="0"/>
        <v>0</v>
      </c>
      <c r="N6" s="25">
        <f t="shared" si="0"/>
        <v>0</v>
      </c>
      <c r="O6" s="25">
        <f t="shared" si="0"/>
        <v>0</v>
      </c>
      <c r="P6" s="25">
        <f t="shared" si="0"/>
        <v>0</v>
      </c>
      <c r="Q6" s="25">
        <f t="shared" si="0"/>
        <v>0</v>
      </c>
      <c r="R6" s="25">
        <f t="shared" si="0"/>
        <v>0</v>
      </c>
      <c r="S6" s="25">
        <f t="shared" si="0"/>
        <v>0</v>
      </c>
      <c r="T6" s="25">
        <f t="shared" si="0"/>
        <v>0</v>
      </c>
      <c r="U6" s="25">
        <f t="shared" si="0"/>
        <v>0</v>
      </c>
      <c r="V6" s="25">
        <f t="shared" si="0"/>
        <v>0</v>
      </c>
      <c r="W6" s="25">
        <f t="shared" si="0"/>
        <v>-6.575451898934068</v>
      </c>
      <c r="X6" s="25">
        <f t="shared" si="0"/>
        <v>-119.51741623307446</v>
      </c>
      <c r="Y6" s="25">
        <f t="shared" si="0"/>
        <v>-226.20325388849056</v>
      </c>
      <c r="Z6" s="25">
        <f t="shared" si="0"/>
        <v>-375.4817710782353</v>
      </c>
      <c r="AA6" s="25">
        <f t="shared" si="0"/>
        <v>-580.6221304639379</v>
      </c>
      <c r="AB6" s="25">
        <f t="shared" si="0"/>
        <v>-790.525303186815</v>
      </c>
      <c r="AC6" s="25">
        <f t="shared" si="0"/>
        <v>-992.0176865356297</v>
      </c>
      <c r="AD6" s="25">
        <f t="shared" si="0"/>
        <v>-1204.9269041915204</v>
      </c>
      <c r="AE6" s="25">
        <f t="shared" si="0"/>
        <v>-1439.35178155775</v>
      </c>
      <c r="AF6" s="25">
        <f t="shared" si="0"/>
        <v>-1689.7838868695233</v>
      </c>
      <c r="AG6" s="25">
        <f t="shared" si="0"/>
        <v>-1912.3628030243897</v>
      </c>
      <c r="AH6" s="25">
        <f t="shared" si="0"/>
        <v>-2089.2733048272535</v>
      </c>
      <c r="AI6" s="25">
        <f t="shared" si="0"/>
        <v>-2156.768666507467</v>
      </c>
      <c r="AJ6" s="25">
        <f t="shared" si="0"/>
        <v>-2103.760184484658</v>
      </c>
      <c r="AK6" s="25">
        <f t="shared" si="0"/>
        <v>-1879.883728525674</v>
      </c>
      <c r="AL6" s="25">
        <f t="shared" si="0"/>
        <v>-1873.0817520888113</v>
      </c>
      <c r="AM6" s="25">
        <f t="shared" si="0"/>
        <v>-2099.8383990057982</v>
      </c>
      <c r="AN6" s="25">
        <f t="shared" si="0"/>
        <v>-2235.053823099323</v>
      </c>
      <c r="AO6" s="25">
        <f t="shared" si="0"/>
        <v>-1796.2363484177617</v>
      </c>
      <c r="AP6" s="25">
        <f t="shared" si="0"/>
        <v>-1456.7561925650818</v>
      </c>
      <c r="AQ6" s="25">
        <f t="shared" si="0"/>
        <v>-1374.0283783651032</v>
      </c>
      <c r="AR6" s="25">
        <f t="shared" si="0"/>
        <v>-1465.5662925736397</v>
      </c>
      <c r="AS6" s="25">
        <f t="shared" si="0"/>
        <v>-1514.0251920279175</v>
      </c>
      <c r="AT6" s="25">
        <f t="shared" si="0"/>
        <v>-1504.2652191345508</v>
      </c>
      <c r="AU6" s="25">
        <f t="shared" si="0"/>
        <v>-1315.8130062829625</v>
      </c>
      <c r="AV6" s="25">
        <f t="shared" si="0"/>
        <v>-743.9712038629684</v>
      </c>
      <c r="AW6" s="25">
        <f t="shared" si="0"/>
        <v>-431.8168220362301</v>
      </c>
      <c r="AX6" s="25">
        <f t="shared" si="0"/>
        <v>-20.931404561840324</v>
      </c>
      <c r="AY6" s="25">
        <f t="shared" si="0"/>
        <v>52.79284464630622</v>
      </c>
      <c r="AZ6" s="25">
        <f t="shared" si="0"/>
        <v>48.08227098648021</v>
      </c>
      <c r="BA6" s="25">
        <f t="shared" si="0"/>
        <v>-60.365676002498205</v>
      </c>
      <c r="BB6" s="25">
        <f t="shared" si="0"/>
        <v>-37.75991432442484</v>
      </c>
      <c r="BC6" s="25">
        <f t="shared" si="0"/>
        <v>178.06563198794453</v>
      </c>
      <c r="BD6" s="25">
        <f t="shared" si="0"/>
        <v>488.5342968483135</v>
      </c>
      <c r="BE6" s="25">
        <f t="shared" si="0"/>
        <v>785.3786577402104</v>
      </c>
      <c r="BF6" s="25">
        <f t="shared" si="0"/>
        <v>918.9092562844108</v>
      </c>
      <c r="BG6" s="25">
        <f t="shared" si="0"/>
        <v>874.6803704990506</v>
      </c>
      <c r="BH6" s="25">
        <f t="shared" si="0"/>
        <v>703.8955801025911</v>
      </c>
      <c r="BI6" s="25">
        <f t="shared" si="0"/>
        <v>533.015090962633</v>
      </c>
      <c r="BJ6" s="25">
        <f t="shared" si="0"/>
        <v>446.5646686592388</v>
      </c>
      <c r="BK6" s="25">
        <f t="shared" si="0"/>
        <v>475.7609644664337</v>
      </c>
      <c r="BL6" s="25">
        <f t="shared" si="0"/>
        <v>667.526713243079</v>
      </c>
      <c r="BM6" s="25">
        <f t="shared" si="0"/>
        <v>893.1614758511533</v>
      </c>
      <c r="BN6" s="25">
        <f t="shared" si="0"/>
        <v>1088.8033304650273</v>
      </c>
      <c r="BO6" s="25">
        <f t="shared" si="0"/>
        <v>1254.6742677069947</v>
      </c>
      <c r="BP6" s="25">
        <f t="shared" si="0"/>
        <v>1382.142476307627</v>
      </c>
      <c r="BQ6" s="25">
        <f t="shared" si="0"/>
        <v>1416.906753652764</v>
      </c>
      <c r="BR6" s="25">
        <f t="shared" si="0"/>
        <v>1404.6474778135898</v>
      </c>
      <c r="BS6" s="25">
        <f aca="true" t="shared" si="1" ref="BS6:CF6">BS7+BS16</f>
        <v>1450.1402778631623</v>
      </c>
      <c r="BT6" s="25">
        <f t="shared" si="1"/>
        <v>1483.363874743078</v>
      </c>
      <c r="BU6" s="25">
        <f t="shared" si="1"/>
        <v>1465.4792257760605</v>
      </c>
      <c r="BV6" s="25">
        <f t="shared" si="1"/>
        <v>1463.5784000823894</v>
      </c>
      <c r="BW6" s="25">
        <f t="shared" si="1"/>
        <v>1502.8339693050643</v>
      </c>
      <c r="BX6" s="25">
        <f t="shared" si="1"/>
        <v>1468.0084462866016</v>
      </c>
      <c r="BY6" s="25">
        <f t="shared" si="1"/>
        <v>1447.1340823299486</v>
      </c>
      <c r="BZ6" s="25">
        <f t="shared" si="1"/>
        <v>1401.2010503619128</v>
      </c>
      <c r="CA6" s="25">
        <f t="shared" si="1"/>
        <v>1276.2522448614047</v>
      </c>
      <c r="CB6" s="25">
        <f t="shared" si="1"/>
        <v>1138.6712543568915</v>
      </c>
      <c r="CC6" s="25">
        <f t="shared" si="1"/>
        <v>1046.8773625173003</v>
      </c>
      <c r="CD6" s="25">
        <f t="shared" si="1"/>
        <v>956.9715684037873</v>
      </c>
      <c r="CE6" s="25">
        <f>CE7+CE16</f>
        <v>5782.510012510807</v>
      </c>
      <c r="CF6" s="25">
        <f t="shared" si="1"/>
        <v>0</v>
      </c>
    </row>
    <row r="7" spans="1:84" ht="12.75" customHeight="1">
      <c r="A7" t="s">
        <v>180</v>
      </c>
      <c r="F7" s="25">
        <f>F13+F10</f>
        <v>-1.2221335055073723E-12</v>
      </c>
      <c r="G7" s="25">
        <f>G8-G9</f>
        <v>-1.2221335055073723E-12</v>
      </c>
      <c r="H7" s="25">
        <f>H8-H9</f>
        <v>0</v>
      </c>
      <c r="I7" s="25">
        <f aca="true" t="shared" si="2" ref="I7:BS7">I8-I9</f>
        <v>0</v>
      </c>
      <c r="J7" s="25">
        <f t="shared" si="2"/>
        <v>0</v>
      </c>
      <c r="K7" s="25">
        <f t="shared" si="2"/>
        <v>0</v>
      </c>
      <c r="L7" s="25">
        <f t="shared" si="2"/>
        <v>0</v>
      </c>
      <c r="M7" s="25">
        <f t="shared" si="2"/>
        <v>0</v>
      </c>
      <c r="N7" s="25">
        <f t="shared" si="2"/>
        <v>0</v>
      </c>
      <c r="O7" s="25">
        <f t="shared" si="2"/>
        <v>0</v>
      </c>
      <c r="P7" s="25">
        <f t="shared" si="2"/>
        <v>0</v>
      </c>
      <c r="Q7" s="25">
        <f t="shared" si="2"/>
        <v>0</v>
      </c>
      <c r="R7" s="25">
        <f t="shared" si="2"/>
        <v>0</v>
      </c>
      <c r="S7" s="25">
        <f t="shared" si="2"/>
        <v>0</v>
      </c>
      <c r="T7" s="25">
        <f t="shared" si="2"/>
        <v>0</v>
      </c>
      <c r="U7" s="25">
        <f t="shared" si="2"/>
        <v>0</v>
      </c>
      <c r="V7" s="25">
        <f t="shared" si="2"/>
        <v>0</v>
      </c>
      <c r="W7" s="25">
        <f t="shared" si="2"/>
        <v>-6.575451898934068</v>
      </c>
      <c r="X7" s="25">
        <f t="shared" si="2"/>
        <v>-119.51741623307446</v>
      </c>
      <c r="Y7" s="25">
        <f t="shared" si="2"/>
        <v>-226.20325388849056</v>
      </c>
      <c r="Z7" s="25">
        <f t="shared" si="2"/>
        <v>-375.4817710782353</v>
      </c>
      <c r="AA7" s="25">
        <f t="shared" si="2"/>
        <v>-580.6221304639379</v>
      </c>
      <c r="AB7" s="25">
        <f t="shared" si="2"/>
        <v>-790.525303186815</v>
      </c>
      <c r="AC7" s="25">
        <f t="shared" si="2"/>
        <v>-992.0176865356297</v>
      </c>
      <c r="AD7" s="25">
        <f t="shared" si="2"/>
        <v>-1204.9269041915204</v>
      </c>
      <c r="AE7" s="25">
        <f t="shared" si="2"/>
        <v>-1439.35178155775</v>
      </c>
      <c r="AF7" s="25">
        <f t="shared" si="2"/>
        <v>-1689.7838868695233</v>
      </c>
      <c r="AG7" s="25">
        <f t="shared" si="2"/>
        <v>-1912.3628030243897</v>
      </c>
      <c r="AH7" s="25">
        <f t="shared" si="2"/>
        <v>-2089.2733048272535</v>
      </c>
      <c r="AI7" s="25">
        <f t="shared" si="2"/>
        <v>-2156.768666507467</v>
      </c>
      <c r="AJ7" s="25">
        <f t="shared" si="2"/>
        <v>-2103.760184484658</v>
      </c>
      <c r="AK7" s="25">
        <f t="shared" si="2"/>
        <v>-1879.883728525674</v>
      </c>
      <c r="AL7" s="25">
        <f t="shared" si="2"/>
        <v>-1873.0817520888113</v>
      </c>
      <c r="AM7" s="25">
        <f t="shared" si="2"/>
        <v>-2099.8383990057982</v>
      </c>
      <c r="AN7" s="25">
        <f t="shared" si="2"/>
        <v>-2235.053823099323</v>
      </c>
      <c r="AO7" s="25">
        <f t="shared" si="2"/>
        <v>-1796.2363484177617</v>
      </c>
      <c r="AP7" s="25">
        <f t="shared" si="2"/>
        <v>-1456.7561925650818</v>
      </c>
      <c r="AQ7" s="25">
        <f t="shared" si="2"/>
        <v>-1374.0283783651032</v>
      </c>
      <c r="AR7" s="25">
        <f t="shared" si="2"/>
        <v>-1465.5662925736397</v>
      </c>
      <c r="AS7" s="25">
        <f t="shared" si="2"/>
        <v>-1514.0251920279175</v>
      </c>
      <c r="AT7" s="25">
        <f t="shared" si="2"/>
        <v>-1504.2652191345508</v>
      </c>
      <c r="AU7" s="25">
        <f t="shared" si="2"/>
        <v>-1315.8130062829625</v>
      </c>
      <c r="AV7" s="25">
        <f t="shared" si="2"/>
        <v>-743.9712038629684</v>
      </c>
      <c r="AW7" s="25">
        <f t="shared" si="2"/>
        <v>-431.8168220362301</v>
      </c>
      <c r="AX7" s="25">
        <f t="shared" si="2"/>
        <v>-20.931404561840324</v>
      </c>
      <c r="AY7" s="25">
        <f t="shared" si="2"/>
        <v>52.79284464630622</v>
      </c>
      <c r="AZ7" s="25">
        <f t="shared" si="2"/>
        <v>48.08227098648021</v>
      </c>
      <c r="BA7" s="25">
        <f t="shared" si="2"/>
        <v>-60.365676002498205</v>
      </c>
      <c r="BB7" s="25">
        <f t="shared" si="2"/>
        <v>-37.75991432442484</v>
      </c>
      <c r="BC7" s="25">
        <f t="shared" si="2"/>
        <v>178.06563198794453</v>
      </c>
      <c r="BD7" s="25">
        <f t="shared" si="2"/>
        <v>488.5342968483135</v>
      </c>
      <c r="BE7" s="25">
        <f t="shared" si="2"/>
        <v>785.3786577402104</v>
      </c>
      <c r="BF7" s="25">
        <f t="shared" si="2"/>
        <v>918.9092562844108</v>
      </c>
      <c r="BG7" s="25">
        <f t="shared" si="2"/>
        <v>874.6803704990506</v>
      </c>
      <c r="BH7" s="25">
        <f t="shared" si="2"/>
        <v>703.8955801025911</v>
      </c>
      <c r="BI7" s="25">
        <f t="shared" si="2"/>
        <v>533.015090962633</v>
      </c>
      <c r="BJ7" s="25">
        <f t="shared" si="2"/>
        <v>446.5646686592388</v>
      </c>
      <c r="BK7" s="25">
        <f t="shared" si="2"/>
        <v>475.7609644664337</v>
      </c>
      <c r="BL7" s="25">
        <f t="shared" si="2"/>
        <v>667.526713243079</v>
      </c>
      <c r="BM7" s="25">
        <f t="shared" si="2"/>
        <v>893.1614758511533</v>
      </c>
      <c r="BN7" s="25">
        <f t="shared" si="2"/>
        <v>1088.8033304650273</v>
      </c>
      <c r="BO7" s="25">
        <f t="shared" si="2"/>
        <v>1254.6742677069947</v>
      </c>
      <c r="BP7" s="25">
        <f t="shared" si="2"/>
        <v>1382.142476307627</v>
      </c>
      <c r="BQ7" s="25">
        <f t="shared" si="2"/>
        <v>1416.906753652764</v>
      </c>
      <c r="BR7" s="25">
        <f t="shared" si="2"/>
        <v>1404.6474778135898</v>
      </c>
      <c r="BS7" s="25">
        <f t="shared" si="2"/>
        <v>1450.1402778631623</v>
      </c>
      <c r="BT7" s="25">
        <f aca="true" t="shared" si="3" ref="BT7:CD7">BT8-BT9</f>
        <v>1483.363874743078</v>
      </c>
      <c r="BU7" s="25">
        <f t="shared" si="3"/>
        <v>1465.4792257760605</v>
      </c>
      <c r="BV7" s="25">
        <f t="shared" si="3"/>
        <v>1463.5784000823894</v>
      </c>
      <c r="BW7" s="25">
        <f t="shared" si="3"/>
        <v>1502.8339693050643</v>
      </c>
      <c r="BX7" s="25">
        <f t="shared" si="3"/>
        <v>1468.0084462866016</v>
      </c>
      <c r="BY7" s="25">
        <f t="shared" si="3"/>
        <v>1447.1340823299486</v>
      </c>
      <c r="BZ7" s="25">
        <f t="shared" si="3"/>
        <v>1401.2010503619128</v>
      </c>
      <c r="CA7" s="25">
        <f t="shared" si="3"/>
        <v>1276.2522448614047</v>
      </c>
      <c r="CB7" s="25">
        <f t="shared" si="3"/>
        <v>1138.6712543568915</v>
      </c>
      <c r="CC7" s="25">
        <f t="shared" si="3"/>
        <v>1046.8773625173003</v>
      </c>
      <c r="CD7" s="25">
        <f t="shared" si="3"/>
        <v>956.9715684037873</v>
      </c>
      <c r="CE7" s="25">
        <f>CE8-CE9</f>
        <v>5782.510012510807</v>
      </c>
      <c r="CF7" s="25">
        <f>CF13+CF10</f>
        <v>0</v>
      </c>
    </row>
    <row r="8" spans="3:84" ht="12.75" customHeight="1">
      <c r="C8" t="s">
        <v>129</v>
      </c>
      <c r="F8" s="25">
        <f aca="true" t="shared" si="4" ref="F8:H9">F11+F14</f>
        <v>-1.2221335055073723E-12</v>
      </c>
      <c r="G8" s="25">
        <f t="shared" si="4"/>
        <v>-1.2221335055073723E-12</v>
      </c>
      <c r="H8" s="25">
        <f t="shared" si="4"/>
        <v>0</v>
      </c>
      <c r="I8" s="25">
        <f aca="true" t="shared" si="5" ref="I8:BS8">I11+I14</f>
        <v>0</v>
      </c>
      <c r="J8" s="25">
        <f t="shared" si="5"/>
        <v>0</v>
      </c>
      <c r="K8" s="25">
        <f t="shared" si="5"/>
        <v>0</v>
      </c>
      <c r="L8" s="25">
        <f t="shared" si="5"/>
        <v>0</v>
      </c>
      <c r="M8" s="25">
        <f t="shared" si="5"/>
        <v>0</v>
      </c>
      <c r="N8" s="25">
        <f t="shared" si="5"/>
        <v>0</v>
      </c>
      <c r="O8" s="25">
        <f t="shared" si="5"/>
        <v>0</v>
      </c>
      <c r="P8" s="25">
        <f t="shared" si="5"/>
        <v>0</v>
      </c>
      <c r="Q8" s="25">
        <f t="shared" si="5"/>
        <v>0</v>
      </c>
      <c r="R8" s="25">
        <f t="shared" si="5"/>
        <v>0</v>
      </c>
      <c r="S8" s="25">
        <f t="shared" si="5"/>
        <v>0</v>
      </c>
      <c r="T8" s="25">
        <f t="shared" si="5"/>
        <v>0</v>
      </c>
      <c r="U8" s="25">
        <f t="shared" si="5"/>
        <v>0</v>
      </c>
      <c r="V8" s="25">
        <f t="shared" si="5"/>
        <v>0</v>
      </c>
      <c r="W8" s="25">
        <f t="shared" si="5"/>
        <v>-5.728959357776835</v>
      </c>
      <c r="X8" s="25">
        <f t="shared" si="5"/>
        <v>-10.993534018651427</v>
      </c>
      <c r="Y8" s="25">
        <f t="shared" si="5"/>
        <v>-18.357309395225222</v>
      </c>
      <c r="Z8" s="25">
        <f t="shared" si="5"/>
        <v>-28.696773331128185</v>
      </c>
      <c r="AA8" s="25">
        <f t="shared" si="5"/>
        <v>-39.32081415370899</v>
      </c>
      <c r="AB8" s="25">
        <f t="shared" si="5"/>
        <v>-49.46049966709449</v>
      </c>
      <c r="AC8" s="25">
        <f t="shared" si="5"/>
        <v>-60.145340178314555</v>
      </c>
      <c r="AD8" s="25">
        <f t="shared" si="5"/>
        <v>-71.92419872972485</v>
      </c>
      <c r="AE8" s="25">
        <f t="shared" si="5"/>
        <v>-84.64451996068206</v>
      </c>
      <c r="AF8" s="25">
        <f t="shared" si="5"/>
        <v>-96.002344195734</v>
      </c>
      <c r="AG8" s="25">
        <f t="shared" si="5"/>
        <v>-105.25223611496973</v>
      </c>
      <c r="AH8" s="25">
        <f t="shared" si="5"/>
        <v>-108.9978387360264</v>
      </c>
      <c r="AI8" s="25">
        <f t="shared" si="5"/>
        <v>-106.89045674842339</v>
      </c>
      <c r="AJ8" s="25">
        <f t="shared" si="5"/>
        <v>-94.95939099486516</v>
      </c>
      <c r="AK8" s="25">
        <f t="shared" si="5"/>
        <v>-93.87726078561244</v>
      </c>
      <c r="AL8" s="25">
        <f t="shared" si="5"/>
        <v>-105.49806142923222</v>
      </c>
      <c r="AM8" s="25">
        <f t="shared" si="5"/>
        <v>-114.12364528410093</v>
      </c>
      <c r="AN8" s="25">
        <f t="shared" si="5"/>
        <v>-91.70964637926967</v>
      </c>
      <c r="AO8" s="25">
        <f t="shared" si="5"/>
        <v>-73.80786214684798</v>
      </c>
      <c r="AP8" s="25">
        <f t="shared" si="5"/>
        <v>-69.08158145486908</v>
      </c>
      <c r="AQ8" s="25">
        <f t="shared" si="5"/>
        <v>-73.82639350550335</v>
      </c>
      <c r="AR8" s="25">
        <f t="shared" si="5"/>
        <v>-76.42258957078698</v>
      </c>
      <c r="AS8" s="25">
        <f t="shared" si="5"/>
        <v>-76.40772697565416</v>
      </c>
      <c r="AT8" s="25">
        <f t="shared" si="5"/>
        <v>-68.13814705271096</v>
      </c>
      <c r="AU8" s="25">
        <f t="shared" si="5"/>
        <v>-38.44023979152442</v>
      </c>
      <c r="AV8" s="25">
        <f t="shared" si="5"/>
        <v>-23.054935073395825</v>
      </c>
      <c r="AW8" s="25">
        <f t="shared" si="5"/>
        <v>-1.2779476750149001</v>
      </c>
      <c r="AX8" s="25">
        <f t="shared" si="5"/>
        <v>2.6660819673094807</v>
      </c>
      <c r="AY8" s="25">
        <f t="shared" si="5"/>
        <v>2.7747119977378816</v>
      </c>
      <c r="AZ8" s="25">
        <f t="shared" si="5"/>
        <v>-3.0718923804094516</v>
      </c>
      <c r="BA8" s="25">
        <f t="shared" si="5"/>
        <v>-2.516801464338215</v>
      </c>
      <c r="BB8" s="25">
        <f t="shared" si="5"/>
        <v>8.077408100654196</v>
      </c>
      <c r="BC8" s="25">
        <f t="shared" si="5"/>
        <v>23.760187492974183</v>
      </c>
      <c r="BD8" s="25">
        <f t="shared" si="5"/>
        <v>39.2232343325054</v>
      </c>
      <c r="BE8" s="25">
        <f t="shared" si="5"/>
        <v>46.49556629907718</v>
      </c>
      <c r="BF8" s="25">
        <f t="shared" si="5"/>
        <v>44.65635163972084</v>
      </c>
      <c r="BG8" s="25">
        <f t="shared" si="5"/>
        <v>36.05078652410262</v>
      </c>
      <c r="BH8" s="25">
        <f t="shared" si="5"/>
        <v>27.182788036253925</v>
      </c>
      <c r="BI8" s="25">
        <f t="shared" si="5"/>
        <v>22.490762848321225</v>
      </c>
      <c r="BJ8" s="25">
        <f t="shared" si="5"/>
        <v>23.466555769004543</v>
      </c>
      <c r="BK8" s="25">
        <f t="shared" si="5"/>
        <v>33.036421738401884</v>
      </c>
      <c r="BL8" s="25">
        <f t="shared" si="5"/>
        <v>44.51680224553314</v>
      </c>
      <c r="BM8" s="25">
        <f t="shared" si="5"/>
        <v>54.47773974519836</v>
      </c>
      <c r="BN8" s="25">
        <f t="shared" si="5"/>
        <v>62.9467403034142</v>
      </c>
      <c r="BO8" s="25">
        <f t="shared" si="5"/>
        <v>69.65708669002359</v>
      </c>
      <c r="BP8" s="25">
        <f t="shared" si="5"/>
        <v>71.5567886209794</v>
      </c>
      <c r="BQ8" s="25">
        <f t="shared" si="5"/>
        <v>70.77321374777289</v>
      </c>
      <c r="BR8" s="25">
        <f t="shared" si="5"/>
        <v>73.0957288878328</v>
      </c>
      <c r="BS8" s="25">
        <f t="shared" si="5"/>
        <v>74.92806077212438</v>
      </c>
      <c r="BT8" s="25">
        <f aca="true" t="shared" si="6" ref="BT8:CD8">BT11+BT14</f>
        <v>73.98199122933092</v>
      </c>
      <c r="BU8" s="25">
        <f t="shared" si="6"/>
        <v>73.75353349603286</v>
      </c>
      <c r="BV8" s="25">
        <f t="shared" si="6"/>
        <v>75.94977970222425</v>
      </c>
      <c r="BW8" s="25">
        <f t="shared" si="6"/>
        <v>74.14166838776194</v>
      </c>
      <c r="BX8" s="25">
        <f t="shared" si="6"/>
        <v>73.15055331555605</v>
      </c>
      <c r="BY8" s="25">
        <f t="shared" si="6"/>
        <v>71.07781143350466</v>
      </c>
      <c r="BZ8" s="25">
        <f t="shared" si="6"/>
        <v>64.8333161364222</v>
      </c>
      <c r="CA8" s="25">
        <f t="shared" si="6"/>
        <v>57.75001764537108</v>
      </c>
      <c r="CB8" s="25">
        <f t="shared" si="6"/>
        <v>53.11651615324659</v>
      </c>
      <c r="CC8" s="25">
        <f t="shared" si="6"/>
        <v>48.54985684623063</v>
      </c>
      <c r="CD8" s="25">
        <f t="shared" si="6"/>
        <v>44.61383681267496</v>
      </c>
      <c r="CE8" s="25">
        <f>CE11+CE14</f>
        <v>249.87704763429682</v>
      </c>
      <c r="CF8" s="25">
        <v>0</v>
      </c>
    </row>
    <row r="9" spans="3:84" ht="12.75" customHeight="1">
      <c r="C9" t="s">
        <v>130</v>
      </c>
      <c r="F9" s="25">
        <f t="shared" si="4"/>
        <v>0</v>
      </c>
      <c r="G9" s="25">
        <f t="shared" si="4"/>
        <v>0</v>
      </c>
      <c r="H9" s="25">
        <f t="shared" si="4"/>
        <v>0</v>
      </c>
      <c r="I9" s="25">
        <f aca="true" t="shared" si="7" ref="I9:BS9">I12+I15</f>
        <v>0</v>
      </c>
      <c r="J9" s="25">
        <f t="shared" si="7"/>
        <v>0</v>
      </c>
      <c r="K9" s="25">
        <f t="shared" si="7"/>
        <v>0</v>
      </c>
      <c r="L9" s="25">
        <f t="shared" si="7"/>
        <v>0</v>
      </c>
      <c r="M9" s="25">
        <f t="shared" si="7"/>
        <v>0</v>
      </c>
      <c r="N9" s="25">
        <f t="shared" si="7"/>
        <v>0</v>
      </c>
      <c r="O9" s="25">
        <f t="shared" si="7"/>
        <v>0</v>
      </c>
      <c r="P9" s="25">
        <f t="shared" si="7"/>
        <v>0</v>
      </c>
      <c r="Q9" s="25">
        <f t="shared" si="7"/>
        <v>0</v>
      </c>
      <c r="R9" s="25">
        <f t="shared" si="7"/>
        <v>0</v>
      </c>
      <c r="S9" s="25">
        <f t="shared" si="7"/>
        <v>0</v>
      </c>
      <c r="T9" s="25">
        <f t="shared" si="7"/>
        <v>0</v>
      </c>
      <c r="U9" s="25">
        <f t="shared" si="7"/>
        <v>0</v>
      </c>
      <c r="V9" s="25">
        <f t="shared" si="7"/>
        <v>0</v>
      </c>
      <c r="W9" s="25">
        <f t="shared" si="7"/>
        <v>0.8464925411572324</v>
      </c>
      <c r="X9" s="25">
        <f t="shared" si="7"/>
        <v>108.52388221442303</v>
      </c>
      <c r="Y9" s="25">
        <f t="shared" si="7"/>
        <v>207.84594449326534</v>
      </c>
      <c r="Z9" s="25">
        <f t="shared" si="7"/>
        <v>346.7849977471071</v>
      </c>
      <c r="AA9" s="25">
        <f t="shared" si="7"/>
        <v>541.3013163102289</v>
      </c>
      <c r="AB9" s="25">
        <f t="shared" si="7"/>
        <v>741.0648035197205</v>
      </c>
      <c r="AC9" s="25">
        <f t="shared" si="7"/>
        <v>931.8723463573151</v>
      </c>
      <c r="AD9" s="25">
        <f t="shared" si="7"/>
        <v>1133.0027054617956</v>
      </c>
      <c r="AE9" s="25">
        <f t="shared" si="7"/>
        <v>1354.7072615970678</v>
      </c>
      <c r="AF9" s="25">
        <f t="shared" si="7"/>
        <v>1593.7815426737893</v>
      </c>
      <c r="AG9" s="25">
        <f t="shared" si="7"/>
        <v>1807.11056690942</v>
      </c>
      <c r="AH9" s="25">
        <f t="shared" si="7"/>
        <v>1980.2754660912271</v>
      </c>
      <c r="AI9" s="25">
        <f t="shared" si="7"/>
        <v>2049.878209759044</v>
      </c>
      <c r="AJ9" s="25">
        <f t="shared" si="7"/>
        <v>2008.8007934897928</v>
      </c>
      <c r="AK9" s="25">
        <f t="shared" si="7"/>
        <v>1786.0064677400617</v>
      </c>
      <c r="AL9" s="25">
        <f t="shared" si="7"/>
        <v>1767.5836906595791</v>
      </c>
      <c r="AM9" s="25">
        <f t="shared" si="7"/>
        <v>1985.7147537216974</v>
      </c>
      <c r="AN9" s="25">
        <f t="shared" si="7"/>
        <v>2143.3441767200534</v>
      </c>
      <c r="AO9" s="25">
        <f t="shared" si="7"/>
        <v>1722.4284862709137</v>
      </c>
      <c r="AP9" s="25">
        <f t="shared" si="7"/>
        <v>1387.6746111102127</v>
      </c>
      <c r="AQ9" s="25">
        <f t="shared" si="7"/>
        <v>1300.2019848595999</v>
      </c>
      <c r="AR9" s="25">
        <f t="shared" si="7"/>
        <v>1389.1437030028526</v>
      </c>
      <c r="AS9" s="25">
        <f t="shared" si="7"/>
        <v>1437.6174650522632</v>
      </c>
      <c r="AT9" s="25">
        <f t="shared" si="7"/>
        <v>1436.1270720818397</v>
      </c>
      <c r="AU9" s="25">
        <f t="shared" si="7"/>
        <v>1277.3727664914381</v>
      </c>
      <c r="AV9" s="25">
        <f t="shared" si="7"/>
        <v>720.9162687895725</v>
      </c>
      <c r="AW9" s="25">
        <f t="shared" si="7"/>
        <v>430.5388743612152</v>
      </c>
      <c r="AX9" s="25">
        <f t="shared" si="7"/>
        <v>23.597486529149805</v>
      </c>
      <c r="AY9" s="25">
        <f t="shared" si="7"/>
        <v>-50.01813264856834</v>
      </c>
      <c r="AZ9" s="25">
        <f t="shared" si="7"/>
        <v>-51.15416336688966</v>
      </c>
      <c r="BA9" s="25">
        <f t="shared" si="7"/>
        <v>57.84887453815999</v>
      </c>
      <c r="BB9" s="25">
        <f t="shared" si="7"/>
        <v>45.83732242507904</v>
      </c>
      <c r="BC9" s="25">
        <f t="shared" si="7"/>
        <v>-154.30544449497035</v>
      </c>
      <c r="BD9" s="25">
        <f t="shared" si="7"/>
        <v>-449.3110625158081</v>
      </c>
      <c r="BE9" s="25">
        <f t="shared" si="7"/>
        <v>-738.8830914411333</v>
      </c>
      <c r="BF9" s="25">
        <f t="shared" si="7"/>
        <v>-874.25290464469</v>
      </c>
      <c r="BG9" s="25">
        <f t="shared" si="7"/>
        <v>-838.629583974948</v>
      </c>
      <c r="BH9" s="25">
        <f t="shared" si="7"/>
        <v>-676.7127920663372</v>
      </c>
      <c r="BI9" s="25">
        <f t="shared" si="7"/>
        <v>-510.5243281143118</v>
      </c>
      <c r="BJ9" s="25">
        <f t="shared" si="7"/>
        <v>-423.0981128902343</v>
      </c>
      <c r="BK9" s="25">
        <f t="shared" si="7"/>
        <v>-442.7245427280318</v>
      </c>
      <c r="BL9" s="25">
        <f t="shared" si="7"/>
        <v>-623.009910997546</v>
      </c>
      <c r="BM9" s="25">
        <f t="shared" si="7"/>
        <v>-838.683736105955</v>
      </c>
      <c r="BN9" s="25">
        <f t="shared" si="7"/>
        <v>-1025.8565901616132</v>
      </c>
      <c r="BO9" s="25">
        <f t="shared" si="7"/>
        <v>-1185.017181016971</v>
      </c>
      <c r="BP9" s="25">
        <f t="shared" si="7"/>
        <v>-1310.5856876866476</v>
      </c>
      <c r="BQ9" s="25">
        <f t="shared" si="7"/>
        <v>-1346.1335399049913</v>
      </c>
      <c r="BR9" s="25">
        <f t="shared" si="7"/>
        <v>-1331.551748925757</v>
      </c>
      <c r="BS9" s="25">
        <f t="shared" si="7"/>
        <v>-1375.212217091038</v>
      </c>
      <c r="BT9" s="25">
        <f aca="true" t="shared" si="8" ref="BT9:CD9">BT12+BT15</f>
        <v>-1409.381883513747</v>
      </c>
      <c r="BU9" s="25">
        <f t="shared" si="8"/>
        <v>-1391.7256922800277</v>
      </c>
      <c r="BV9" s="25">
        <f t="shared" si="8"/>
        <v>-1387.628620380165</v>
      </c>
      <c r="BW9" s="25">
        <f t="shared" si="8"/>
        <v>-1428.6923009173024</v>
      </c>
      <c r="BX9" s="25">
        <f t="shared" si="8"/>
        <v>-1394.8578929710457</v>
      </c>
      <c r="BY9" s="25">
        <f t="shared" si="8"/>
        <v>-1376.056270896444</v>
      </c>
      <c r="BZ9" s="25">
        <f t="shared" si="8"/>
        <v>-1336.3677342254907</v>
      </c>
      <c r="CA9" s="25">
        <f t="shared" si="8"/>
        <v>-1218.5022272160336</v>
      </c>
      <c r="CB9" s="25">
        <f t="shared" si="8"/>
        <v>-1085.554738203645</v>
      </c>
      <c r="CC9" s="25">
        <f t="shared" si="8"/>
        <v>-998.3275056710696</v>
      </c>
      <c r="CD9" s="25">
        <f t="shared" si="8"/>
        <v>-912.3577315911123</v>
      </c>
      <c r="CE9" s="25">
        <f>CE12+CE15</f>
        <v>-5532.63296487651</v>
      </c>
      <c r="CF9" s="25">
        <v>0</v>
      </c>
    </row>
    <row r="10" spans="2:84" ht="12.75" customHeight="1">
      <c r="B10" t="s">
        <v>181</v>
      </c>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row>
    <row r="11" spans="3:84" ht="12.75" customHeight="1">
      <c r="C11" t="s">
        <v>62</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row>
    <row r="12" spans="3:84" ht="12.75" customHeight="1">
      <c r="C12" t="s">
        <v>63</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row>
    <row r="13" spans="2:84" ht="12.75" customHeight="1">
      <c r="B13" t="s">
        <v>182</v>
      </c>
      <c r="F13" s="25">
        <f>G13+CF13</f>
        <v>-1.2221335055073723E-12</v>
      </c>
      <c r="G13" s="25">
        <f>G14-G15</f>
        <v>-1.2221335055073723E-12</v>
      </c>
      <c r="H13" s="25">
        <f>H14-H15</f>
        <v>0</v>
      </c>
      <c r="I13" s="25">
        <f aca="true" t="shared" si="9" ref="I13:BS13">I14-I15</f>
        <v>0</v>
      </c>
      <c r="J13" s="25">
        <f t="shared" si="9"/>
        <v>0</v>
      </c>
      <c r="K13" s="25">
        <f t="shared" si="9"/>
        <v>0</v>
      </c>
      <c r="L13" s="25">
        <f t="shared" si="9"/>
        <v>0</v>
      </c>
      <c r="M13" s="25">
        <f t="shared" si="9"/>
        <v>0</v>
      </c>
      <c r="N13" s="25">
        <f t="shared" si="9"/>
        <v>0</v>
      </c>
      <c r="O13" s="25">
        <f t="shared" si="9"/>
        <v>0</v>
      </c>
      <c r="P13" s="25">
        <f t="shared" si="9"/>
        <v>0</v>
      </c>
      <c r="Q13" s="25">
        <f t="shared" si="9"/>
        <v>0</v>
      </c>
      <c r="R13" s="25">
        <f t="shared" si="9"/>
        <v>0</v>
      </c>
      <c r="S13" s="25">
        <f t="shared" si="9"/>
        <v>0</v>
      </c>
      <c r="T13" s="25">
        <f t="shared" si="9"/>
        <v>0</v>
      </c>
      <c r="U13" s="25">
        <f t="shared" si="9"/>
        <v>0</v>
      </c>
      <c r="V13" s="25">
        <f t="shared" si="9"/>
        <v>0</v>
      </c>
      <c r="W13" s="25">
        <f t="shared" si="9"/>
        <v>-6.575451898934068</v>
      </c>
      <c r="X13" s="25">
        <f t="shared" si="9"/>
        <v>-119.51741623307446</v>
      </c>
      <c r="Y13" s="25">
        <f t="shared" si="9"/>
        <v>-226.20325388849056</v>
      </c>
      <c r="Z13" s="25">
        <f t="shared" si="9"/>
        <v>-375.4817710782353</v>
      </c>
      <c r="AA13" s="25">
        <f t="shared" si="9"/>
        <v>-580.6221304639379</v>
      </c>
      <c r="AB13" s="25">
        <f t="shared" si="9"/>
        <v>-790.525303186815</v>
      </c>
      <c r="AC13" s="25">
        <f t="shared" si="9"/>
        <v>-992.0176865356297</v>
      </c>
      <c r="AD13" s="25">
        <f t="shared" si="9"/>
        <v>-1204.9269041915204</v>
      </c>
      <c r="AE13" s="25">
        <f t="shared" si="9"/>
        <v>-1439.35178155775</v>
      </c>
      <c r="AF13" s="25">
        <f t="shared" si="9"/>
        <v>-1689.7838868695233</v>
      </c>
      <c r="AG13" s="25">
        <f t="shared" si="9"/>
        <v>-1912.3628030243897</v>
      </c>
      <c r="AH13" s="25">
        <f t="shared" si="9"/>
        <v>-2089.2733048272535</v>
      </c>
      <c r="AI13" s="25">
        <f t="shared" si="9"/>
        <v>-2156.768666507467</v>
      </c>
      <c r="AJ13" s="25">
        <f t="shared" si="9"/>
        <v>-2103.760184484658</v>
      </c>
      <c r="AK13" s="25">
        <f t="shared" si="9"/>
        <v>-1879.883728525674</v>
      </c>
      <c r="AL13" s="25">
        <f t="shared" si="9"/>
        <v>-1873.0817520888113</v>
      </c>
      <c r="AM13" s="25">
        <f t="shared" si="9"/>
        <v>-2099.8383990057982</v>
      </c>
      <c r="AN13" s="25">
        <f t="shared" si="9"/>
        <v>-2235.053823099323</v>
      </c>
      <c r="AO13" s="25">
        <f t="shared" si="9"/>
        <v>-1796.2363484177617</v>
      </c>
      <c r="AP13" s="25">
        <f t="shared" si="9"/>
        <v>-1456.7561925650818</v>
      </c>
      <c r="AQ13" s="25">
        <f t="shared" si="9"/>
        <v>-1374.0283783651032</v>
      </c>
      <c r="AR13" s="25">
        <f t="shared" si="9"/>
        <v>-1465.5662925736397</v>
      </c>
      <c r="AS13" s="25">
        <f t="shared" si="9"/>
        <v>-1514.0251920279175</v>
      </c>
      <c r="AT13" s="25">
        <f t="shared" si="9"/>
        <v>-1504.2652191345508</v>
      </c>
      <c r="AU13" s="25">
        <f t="shared" si="9"/>
        <v>-1315.8130062829625</v>
      </c>
      <c r="AV13" s="25">
        <f t="shared" si="9"/>
        <v>-743.9712038629684</v>
      </c>
      <c r="AW13" s="25">
        <f t="shared" si="9"/>
        <v>-431.8168220362301</v>
      </c>
      <c r="AX13" s="25">
        <f t="shared" si="9"/>
        <v>-20.931404561840324</v>
      </c>
      <c r="AY13" s="25">
        <f t="shared" si="9"/>
        <v>52.79284464630622</v>
      </c>
      <c r="AZ13" s="25">
        <f t="shared" si="9"/>
        <v>48.08227098648021</v>
      </c>
      <c r="BA13" s="25">
        <f t="shared" si="9"/>
        <v>-60.365676002498205</v>
      </c>
      <c r="BB13" s="25">
        <f t="shared" si="9"/>
        <v>-37.75991432442484</v>
      </c>
      <c r="BC13" s="25">
        <f t="shared" si="9"/>
        <v>178.06563198794453</v>
      </c>
      <c r="BD13" s="25">
        <f t="shared" si="9"/>
        <v>488.5342968483135</v>
      </c>
      <c r="BE13" s="25">
        <f t="shared" si="9"/>
        <v>785.3786577402104</v>
      </c>
      <c r="BF13" s="25">
        <f t="shared" si="9"/>
        <v>918.9092562844108</v>
      </c>
      <c r="BG13" s="25">
        <f t="shared" si="9"/>
        <v>874.6803704990506</v>
      </c>
      <c r="BH13" s="25">
        <f t="shared" si="9"/>
        <v>703.8955801025911</v>
      </c>
      <c r="BI13" s="25">
        <f t="shared" si="9"/>
        <v>533.015090962633</v>
      </c>
      <c r="BJ13" s="25">
        <f t="shared" si="9"/>
        <v>446.5646686592388</v>
      </c>
      <c r="BK13" s="25">
        <f t="shared" si="9"/>
        <v>475.7609644664337</v>
      </c>
      <c r="BL13" s="25">
        <f t="shared" si="9"/>
        <v>667.526713243079</v>
      </c>
      <c r="BM13" s="25">
        <f t="shared" si="9"/>
        <v>893.1614758511533</v>
      </c>
      <c r="BN13" s="25">
        <f t="shared" si="9"/>
        <v>1088.8033304650273</v>
      </c>
      <c r="BO13" s="25">
        <f t="shared" si="9"/>
        <v>1254.6742677069947</v>
      </c>
      <c r="BP13" s="25">
        <f t="shared" si="9"/>
        <v>1382.142476307627</v>
      </c>
      <c r="BQ13" s="25">
        <f t="shared" si="9"/>
        <v>1416.906753652764</v>
      </c>
      <c r="BR13" s="25">
        <f t="shared" si="9"/>
        <v>1404.6474778135898</v>
      </c>
      <c r="BS13" s="25">
        <f t="shared" si="9"/>
        <v>1450.1402778631623</v>
      </c>
      <c r="BT13" s="25">
        <f aca="true" t="shared" si="10" ref="BT13:CF13">BT14-BT15</f>
        <v>1483.363874743078</v>
      </c>
      <c r="BU13" s="25">
        <f t="shared" si="10"/>
        <v>1465.4792257760605</v>
      </c>
      <c r="BV13" s="25">
        <f t="shared" si="10"/>
        <v>1463.5784000823894</v>
      </c>
      <c r="BW13" s="25">
        <f t="shared" si="10"/>
        <v>1502.8339693050643</v>
      </c>
      <c r="BX13" s="25">
        <f t="shared" si="10"/>
        <v>1468.0084462866016</v>
      </c>
      <c r="BY13" s="25">
        <f t="shared" si="10"/>
        <v>1447.1340823299486</v>
      </c>
      <c r="BZ13" s="25">
        <f t="shared" si="10"/>
        <v>1401.2010503619128</v>
      </c>
      <c r="CA13" s="25">
        <f t="shared" si="10"/>
        <v>1276.2522448614047</v>
      </c>
      <c r="CB13" s="25">
        <f t="shared" si="10"/>
        <v>1138.6712543568915</v>
      </c>
      <c r="CC13" s="25">
        <f t="shared" si="10"/>
        <v>1046.8773625173003</v>
      </c>
      <c r="CD13" s="25">
        <f t="shared" si="10"/>
        <v>956.9715684037873</v>
      </c>
      <c r="CE13" s="25">
        <f t="shared" si="10"/>
        <v>5782.510012510807</v>
      </c>
      <c r="CF13" s="25">
        <f t="shared" si="10"/>
        <v>0</v>
      </c>
    </row>
    <row r="14" spans="3:84" ht="12.75" customHeight="1">
      <c r="C14" t="s">
        <v>64</v>
      </c>
      <c r="F14" s="25">
        <f>G14+CF14</f>
        <v>-1.2221335055073723E-12</v>
      </c>
      <c r="G14" s="25">
        <f>'T1.2.a.'!G23</f>
        <v>-1.2221335055073723E-12</v>
      </c>
      <c r="H14" s="25">
        <f>'T1.2.a.'!H23</f>
        <v>0</v>
      </c>
      <c r="I14" s="25">
        <f>'T1.2.a.'!I23</f>
        <v>0</v>
      </c>
      <c r="J14" s="25">
        <f>'T1.2.a.'!J23</f>
        <v>0</v>
      </c>
      <c r="K14" s="25">
        <f>'T1.2.a.'!K23</f>
        <v>0</v>
      </c>
      <c r="L14" s="25">
        <f>'T1.2.a.'!L23</f>
        <v>0</v>
      </c>
      <c r="M14" s="25">
        <f>'T1.2.a.'!M23</f>
        <v>0</v>
      </c>
      <c r="N14" s="25">
        <f>'T1.2.a.'!N23</f>
        <v>0</v>
      </c>
      <c r="O14" s="25">
        <f>'T1.2.a.'!O23</f>
        <v>0</v>
      </c>
      <c r="P14" s="25">
        <f>'T1.2.a.'!P23</f>
        <v>0</v>
      </c>
      <c r="Q14" s="25">
        <f>'T1.2.a.'!Q23</f>
        <v>0</v>
      </c>
      <c r="R14" s="25">
        <f>'T1.2.a.'!R23</f>
        <v>0</v>
      </c>
      <c r="S14" s="25">
        <f>'T1.2.a.'!S23</f>
        <v>0</v>
      </c>
      <c r="T14" s="25">
        <f>'T1.2.a.'!T23</f>
        <v>0</v>
      </c>
      <c r="U14" s="25">
        <f>'T1.2.a.'!U23</f>
        <v>0</v>
      </c>
      <c r="V14" s="25">
        <f>'T1.2.a.'!V23</f>
        <v>0</v>
      </c>
      <c r="W14" s="25">
        <f>'T1.2.a.'!W23</f>
        <v>-5.728959357776835</v>
      </c>
      <c r="X14" s="25">
        <f>'T1.2.a.'!X23</f>
        <v>-10.993534018651427</v>
      </c>
      <c r="Y14" s="25">
        <f>'T1.2.a.'!Y23</f>
        <v>-18.357309395225222</v>
      </c>
      <c r="Z14" s="25">
        <f>'T1.2.a.'!Z23</f>
        <v>-28.696773331128185</v>
      </c>
      <c r="AA14" s="25">
        <f>'T1.2.a.'!AA23</f>
        <v>-39.32081415370899</v>
      </c>
      <c r="AB14" s="25">
        <f>'T1.2.a.'!AB23</f>
        <v>-49.46049966709449</v>
      </c>
      <c r="AC14" s="25">
        <f>'T1.2.a.'!AC23</f>
        <v>-60.145340178314555</v>
      </c>
      <c r="AD14" s="25">
        <f>'T1.2.a.'!AD23</f>
        <v>-71.92419872972485</v>
      </c>
      <c r="AE14" s="25">
        <f>'T1.2.a.'!AE23</f>
        <v>-84.64451996068206</v>
      </c>
      <c r="AF14" s="25">
        <f>'T1.2.a.'!AF23</f>
        <v>-96.002344195734</v>
      </c>
      <c r="AG14" s="25">
        <f>'T1.2.a.'!AG23</f>
        <v>-105.25223611496973</v>
      </c>
      <c r="AH14" s="25">
        <f>'T1.2.a.'!AH23</f>
        <v>-108.9978387360264</v>
      </c>
      <c r="AI14" s="25">
        <f>'T1.2.a.'!AI23</f>
        <v>-106.89045674842339</v>
      </c>
      <c r="AJ14" s="25">
        <f>'T1.2.a.'!AJ23</f>
        <v>-94.95939099486516</v>
      </c>
      <c r="AK14" s="25">
        <f>'T1.2.a.'!AK23</f>
        <v>-93.87726078561244</v>
      </c>
      <c r="AL14" s="25">
        <f>'T1.2.a.'!AL23</f>
        <v>-105.49806142923222</v>
      </c>
      <c r="AM14" s="25">
        <f>'T1.2.a.'!AM23</f>
        <v>-114.12364528410093</v>
      </c>
      <c r="AN14" s="25">
        <f>'T1.2.a.'!AN23</f>
        <v>-91.70964637926967</v>
      </c>
      <c r="AO14" s="25">
        <f>'T1.2.a.'!AO23</f>
        <v>-73.80786214684798</v>
      </c>
      <c r="AP14" s="25">
        <f>'T1.2.a.'!AP23</f>
        <v>-69.08158145486908</v>
      </c>
      <c r="AQ14" s="25">
        <f>'T1.2.a.'!AQ23</f>
        <v>-73.82639350550335</v>
      </c>
      <c r="AR14" s="25">
        <f>'T1.2.a.'!AR23</f>
        <v>-76.42258957078698</v>
      </c>
      <c r="AS14" s="25">
        <f>'T1.2.a.'!AS23</f>
        <v>-76.40772697565416</v>
      </c>
      <c r="AT14" s="25">
        <f>'T1.2.a.'!AT23</f>
        <v>-68.13814705271096</v>
      </c>
      <c r="AU14" s="25">
        <f>'T1.2.a.'!AU23</f>
        <v>-38.44023979152442</v>
      </c>
      <c r="AV14" s="25">
        <f>'T1.2.a.'!AV23</f>
        <v>-23.054935073395825</v>
      </c>
      <c r="AW14" s="25">
        <f>'T1.2.a.'!AW23</f>
        <v>-1.2779476750149001</v>
      </c>
      <c r="AX14" s="25">
        <f>'T1.2.a.'!AX23</f>
        <v>2.6660819673094807</v>
      </c>
      <c r="AY14" s="25">
        <f>'T1.2.a.'!AY23</f>
        <v>2.7747119977378816</v>
      </c>
      <c r="AZ14" s="25">
        <f>'T1.2.a.'!AZ23</f>
        <v>-3.0718923804094516</v>
      </c>
      <c r="BA14" s="25">
        <f>'T1.2.a.'!BA23</f>
        <v>-2.516801464338215</v>
      </c>
      <c r="BB14" s="25">
        <f>'T1.2.a.'!BB23</f>
        <v>8.077408100654196</v>
      </c>
      <c r="BC14" s="25">
        <f>'T1.2.a.'!BC23</f>
        <v>23.760187492974183</v>
      </c>
      <c r="BD14" s="25">
        <f>'T1.2.a.'!BD23</f>
        <v>39.2232343325054</v>
      </c>
      <c r="BE14" s="25">
        <f>'T1.2.a.'!BE23</f>
        <v>46.49556629907718</v>
      </c>
      <c r="BF14" s="25">
        <f>'T1.2.a.'!BF23</f>
        <v>44.65635163972084</v>
      </c>
      <c r="BG14" s="25">
        <f>'T1.2.a.'!BG23</f>
        <v>36.05078652410262</v>
      </c>
      <c r="BH14" s="25">
        <f>'T1.2.a.'!BH23</f>
        <v>27.182788036253925</v>
      </c>
      <c r="BI14" s="25">
        <f>'T1.2.a.'!BI23</f>
        <v>22.490762848321225</v>
      </c>
      <c r="BJ14" s="25">
        <f>'T1.2.a.'!BJ23</f>
        <v>23.466555769004543</v>
      </c>
      <c r="BK14" s="25">
        <f>'T1.2.a.'!BK23</f>
        <v>33.036421738401884</v>
      </c>
      <c r="BL14" s="25">
        <f>'T1.2.a.'!BL23</f>
        <v>44.51680224553314</v>
      </c>
      <c r="BM14" s="25">
        <f>'T1.2.a.'!BM23</f>
        <v>54.47773974519836</v>
      </c>
      <c r="BN14" s="25">
        <f>'T1.2.a.'!BN23</f>
        <v>62.9467403034142</v>
      </c>
      <c r="BO14" s="25">
        <f>'T1.2.a.'!BO23</f>
        <v>69.65708669002359</v>
      </c>
      <c r="BP14" s="25">
        <f>'T1.2.a.'!BP23</f>
        <v>71.5567886209794</v>
      </c>
      <c r="BQ14" s="25">
        <f>'T1.2.a.'!BQ23</f>
        <v>70.77321374777289</v>
      </c>
      <c r="BR14" s="25">
        <f>'T1.2.a.'!BR23</f>
        <v>73.0957288878328</v>
      </c>
      <c r="BS14" s="25">
        <f>'T1.2.a.'!BS23</f>
        <v>74.92806077212438</v>
      </c>
      <c r="BT14" s="25">
        <f>'T1.2.a.'!BT23</f>
        <v>73.98199122933092</v>
      </c>
      <c r="BU14" s="25">
        <f>'T1.2.a.'!BU23</f>
        <v>73.75353349603286</v>
      </c>
      <c r="BV14" s="25">
        <f>'T1.2.a.'!BV23</f>
        <v>75.94977970222425</v>
      </c>
      <c r="BW14" s="25">
        <f>'T1.2.a.'!BW23</f>
        <v>74.14166838776194</v>
      </c>
      <c r="BX14" s="25">
        <f>'T1.2.a.'!BX23</f>
        <v>73.15055331555605</v>
      </c>
      <c r="BY14" s="25">
        <f>'T1.2.a.'!BY23</f>
        <v>71.07781143350466</v>
      </c>
      <c r="BZ14" s="25">
        <f>'T1.2.a.'!BZ23</f>
        <v>64.8333161364222</v>
      </c>
      <c r="CA14" s="25">
        <f>'T1.2.a.'!CA23</f>
        <v>57.75001764537108</v>
      </c>
      <c r="CB14" s="25">
        <f>'T1.2.a.'!CB23</f>
        <v>53.11651615324659</v>
      </c>
      <c r="CC14" s="25">
        <f>'T1.2.a.'!CC23</f>
        <v>48.54985684623063</v>
      </c>
      <c r="CD14" s="25">
        <f>'T1.2.a.'!CD23</f>
        <v>44.61383681267496</v>
      </c>
      <c r="CE14" s="25">
        <f>'T1.2.a.'!CE23</f>
        <v>249.87704763429682</v>
      </c>
      <c r="CF14" s="25">
        <f>'T1.2.a.'!CF23</f>
        <v>0</v>
      </c>
    </row>
    <row r="15" spans="3:84" ht="12.75" customHeight="1">
      <c r="C15" t="s">
        <v>65</v>
      </c>
      <c r="F15" s="25">
        <f>G15+CF15</f>
        <v>0</v>
      </c>
      <c r="G15" s="25">
        <f>'T1.2.a.'!G30</f>
        <v>0</v>
      </c>
      <c r="H15" s="25">
        <f>'T1.2.a.'!H30</f>
        <v>0</v>
      </c>
      <c r="I15" s="25">
        <f>'T1.2.a.'!I30</f>
        <v>0</v>
      </c>
      <c r="J15" s="25">
        <f>'T1.2.a.'!J30</f>
        <v>0</v>
      </c>
      <c r="K15" s="25">
        <f>'T1.2.a.'!K30</f>
        <v>0</v>
      </c>
      <c r="L15" s="25">
        <f>'T1.2.a.'!L30</f>
        <v>0</v>
      </c>
      <c r="M15" s="25">
        <f>'T1.2.a.'!M30</f>
        <v>0</v>
      </c>
      <c r="N15" s="25">
        <f>'T1.2.a.'!N30</f>
        <v>0</v>
      </c>
      <c r="O15" s="25">
        <f>'T1.2.a.'!O30</f>
        <v>0</v>
      </c>
      <c r="P15" s="25">
        <f>'T1.2.a.'!P30</f>
        <v>0</v>
      </c>
      <c r="Q15" s="25">
        <f>'T1.2.a.'!Q30</f>
        <v>0</v>
      </c>
      <c r="R15" s="25">
        <f>'T1.2.a.'!R30</f>
        <v>0</v>
      </c>
      <c r="S15" s="25">
        <f>'T1.2.a.'!S30</f>
        <v>0</v>
      </c>
      <c r="T15" s="25">
        <f>'T1.2.a.'!T30</f>
        <v>0</v>
      </c>
      <c r="U15" s="25">
        <f>'T1.2.a.'!U30</f>
        <v>0</v>
      </c>
      <c r="V15" s="25">
        <f>'T1.2.a.'!V30</f>
        <v>0</v>
      </c>
      <c r="W15" s="25">
        <f>'T1.2.a.'!W30</f>
        <v>0.8464925411572324</v>
      </c>
      <c r="X15" s="25">
        <f>'T1.2.a.'!X30</f>
        <v>108.52388221442303</v>
      </c>
      <c r="Y15" s="25">
        <f>'T1.2.a.'!Y30</f>
        <v>207.84594449326534</v>
      </c>
      <c r="Z15" s="25">
        <f>'T1.2.a.'!Z30</f>
        <v>346.7849977471071</v>
      </c>
      <c r="AA15" s="25">
        <f>'T1.2.a.'!AA30</f>
        <v>541.3013163102289</v>
      </c>
      <c r="AB15" s="25">
        <f>'T1.2.a.'!AB30</f>
        <v>741.0648035197205</v>
      </c>
      <c r="AC15" s="25">
        <f>'T1.2.a.'!AC30</f>
        <v>931.8723463573151</v>
      </c>
      <c r="AD15" s="25">
        <f>'T1.2.a.'!AD30</f>
        <v>1133.0027054617956</v>
      </c>
      <c r="AE15" s="25">
        <f>'T1.2.a.'!AE30</f>
        <v>1354.7072615970678</v>
      </c>
      <c r="AF15" s="25">
        <f>'T1.2.a.'!AF30</f>
        <v>1593.7815426737893</v>
      </c>
      <c r="AG15" s="25">
        <f>'T1.2.a.'!AG30</f>
        <v>1807.11056690942</v>
      </c>
      <c r="AH15" s="25">
        <f>'T1.2.a.'!AH30</f>
        <v>1980.2754660912271</v>
      </c>
      <c r="AI15" s="25">
        <f>'T1.2.a.'!AI30</f>
        <v>2049.878209759044</v>
      </c>
      <c r="AJ15" s="25">
        <f>'T1.2.a.'!AJ30</f>
        <v>2008.8007934897928</v>
      </c>
      <c r="AK15" s="25">
        <f>'T1.2.a.'!AK30</f>
        <v>1786.0064677400617</v>
      </c>
      <c r="AL15" s="25">
        <f>'T1.2.a.'!AL30</f>
        <v>1767.5836906595791</v>
      </c>
      <c r="AM15" s="25">
        <f>'T1.2.a.'!AM30</f>
        <v>1985.7147537216974</v>
      </c>
      <c r="AN15" s="25">
        <f>'T1.2.a.'!AN30</f>
        <v>2143.3441767200534</v>
      </c>
      <c r="AO15" s="25">
        <f>'T1.2.a.'!AO30</f>
        <v>1722.4284862709137</v>
      </c>
      <c r="AP15" s="25">
        <f>'T1.2.a.'!AP30</f>
        <v>1387.6746111102127</v>
      </c>
      <c r="AQ15" s="25">
        <f>'T1.2.a.'!AQ30</f>
        <v>1300.2019848595999</v>
      </c>
      <c r="AR15" s="25">
        <f>'T1.2.a.'!AR30</f>
        <v>1389.1437030028526</v>
      </c>
      <c r="AS15" s="25">
        <f>'T1.2.a.'!AS30</f>
        <v>1437.6174650522632</v>
      </c>
      <c r="AT15" s="25">
        <f>'T1.2.a.'!AT30</f>
        <v>1436.1270720818397</v>
      </c>
      <c r="AU15" s="25">
        <f>'T1.2.a.'!AU30</f>
        <v>1277.3727664914381</v>
      </c>
      <c r="AV15" s="25">
        <f>'T1.2.a.'!AV30</f>
        <v>720.9162687895725</v>
      </c>
      <c r="AW15" s="25">
        <f>'T1.2.a.'!AW30</f>
        <v>430.5388743612152</v>
      </c>
      <c r="AX15" s="25">
        <f>'T1.2.a.'!AX30</f>
        <v>23.597486529149805</v>
      </c>
      <c r="AY15" s="25">
        <f>'T1.2.a.'!AY30</f>
        <v>-50.01813264856834</v>
      </c>
      <c r="AZ15" s="25">
        <f>'T1.2.a.'!AZ30</f>
        <v>-51.15416336688966</v>
      </c>
      <c r="BA15" s="25">
        <f>'T1.2.a.'!BA30</f>
        <v>57.84887453815999</v>
      </c>
      <c r="BB15" s="25">
        <f>'T1.2.a.'!BB30</f>
        <v>45.83732242507904</v>
      </c>
      <c r="BC15" s="25">
        <f>'T1.2.a.'!BC30</f>
        <v>-154.30544449497035</v>
      </c>
      <c r="BD15" s="25">
        <f>'T1.2.a.'!BD30</f>
        <v>-449.3110625158081</v>
      </c>
      <c r="BE15" s="25">
        <f>'T1.2.a.'!BE30</f>
        <v>-738.8830914411333</v>
      </c>
      <c r="BF15" s="25">
        <f>'T1.2.a.'!BF30</f>
        <v>-874.25290464469</v>
      </c>
      <c r="BG15" s="25">
        <f>'T1.2.a.'!BG30</f>
        <v>-838.629583974948</v>
      </c>
      <c r="BH15" s="25">
        <f>'T1.2.a.'!BH30</f>
        <v>-676.7127920663372</v>
      </c>
      <c r="BI15" s="25">
        <f>'T1.2.a.'!BI30</f>
        <v>-510.5243281143118</v>
      </c>
      <c r="BJ15" s="25">
        <f>'T1.2.a.'!BJ30</f>
        <v>-423.0981128902343</v>
      </c>
      <c r="BK15" s="25">
        <f>'T1.2.a.'!BK30</f>
        <v>-442.7245427280318</v>
      </c>
      <c r="BL15" s="25">
        <f>'T1.2.a.'!BL30</f>
        <v>-623.009910997546</v>
      </c>
      <c r="BM15" s="25">
        <f>'T1.2.a.'!BM30</f>
        <v>-838.683736105955</v>
      </c>
      <c r="BN15" s="25">
        <f>'T1.2.a.'!BN30</f>
        <v>-1025.8565901616132</v>
      </c>
      <c r="BO15" s="25">
        <f>'T1.2.a.'!BO30</f>
        <v>-1185.017181016971</v>
      </c>
      <c r="BP15" s="25">
        <f>'T1.2.a.'!BP30</f>
        <v>-1310.5856876866476</v>
      </c>
      <c r="BQ15" s="25">
        <f>'T1.2.a.'!BQ30</f>
        <v>-1346.1335399049913</v>
      </c>
      <c r="BR15" s="25">
        <f>'T1.2.a.'!BR30</f>
        <v>-1331.551748925757</v>
      </c>
      <c r="BS15" s="25">
        <f>'T1.2.a.'!BS30</f>
        <v>-1375.212217091038</v>
      </c>
      <c r="BT15" s="25">
        <f>'T1.2.a.'!BT30</f>
        <v>-1409.381883513747</v>
      </c>
      <c r="BU15" s="25">
        <f>'T1.2.a.'!BU30</f>
        <v>-1391.7256922800277</v>
      </c>
      <c r="BV15" s="25">
        <f>'T1.2.a.'!BV30</f>
        <v>-1387.628620380165</v>
      </c>
      <c r="BW15" s="25">
        <f>'T1.2.a.'!BW30</f>
        <v>-1428.6923009173024</v>
      </c>
      <c r="BX15" s="25">
        <f>'T1.2.a.'!BX30</f>
        <v>-1394.8578929710457</v>
      </c>
      <c r="BY15" s="25">
        <f>'T1.2.a.'!BY30</f>
        <v>-1376.056270896444</v>
      </c>
      <c r="BZ15" s="25">
        <f>'T1.2.a.'!BZ30</f>
        <v>-1336.3677342254907</v>
      </c>
      <c r="CA15" s="25">
        <f>'T1.2.a.'!CA30</f>
        <v>-1218.5022272160336</v>
      </c>
      <c r="CB15" s="25">
        <f>'T1.2.a.'!CB30</f>
        <v>-1085.554738203645</v>
      </c>
      <c r="CC15" s="25">
        <f>'T1.2.a.'!CC30</f>
        <v>-998.3275056710696</v>
      </c>
      <c r="CD15" s="25">
        <f>'T1.2.a.'!CD30</f>
        <v>-912.3577315911123</v>
      </c>
      <c r="CE15" s="25">
        <f>'T1.2.a.'!CE30</f>
        <v>-5532.63296487651</v>
      </c>
      <c r="CF15" s="25">
        <f>'T1.2.a.'!CF30</f>
        <v>0</v>
      </c>
    </row>
    <row r="16" ht="12.75" customHeight="1">
      <c r="A16" t="s">
        <v>183</v>
      </c>
    </row>
    <row r="17" ht="12.75" customHeight="1">
      <c r="B17" t="s">
        <v>184</v>
      </c>
    </row>
    <row r="18" ht="12.75" customHeight="1">
      <c r="C18" t="s">
        <v>68</v>
      </c>
    </row>
    <row r="19" ht="12.75" customHeight="1">
      <c r="C19" t="s">
        <v>69</v>
      </c>
    </row>
    <row r="20" ht="12.75" customHeight="1">
      <c r="B20" t="s">
        <v>185</v>
      </c>
    </row>
    <row r="21" ht="12.75" customHeight="1">
      <c r="C21" t="s">
        <v>71</v>
      </c>
    </row>
    <row r="22" ht="12.75" customHeight="1">
      <c r="C22" t="s">
        <v>45</v>
      </c>
    </row>
    <row r="23" ht="12.75" customHeight="1">
      <c r="B23" t="s">
        <v>186</v>
      </c>
    </row>
    <row r="24" ht="12.75" customHeight="1">
      <c r="C24" t="s">
        <v>34</v>
      </c>
    </row>
    <row r="25" s="12" customFormat="1" ht="12.75" customHeight="1">
      <c r="C25" s="12" t="s">
        <v>73</v>
      </c>
    </row>
    <row r="26" spans="1:84" ht="6.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14" ht="12.75" customHeight="1" thickBot="1">
      <c r="A27" s="12"/>
      <c r="B27" s="12"/>
      <c r="C27" s="12"/>
      <c r="D27" s="12"/>
      <c r="E27" s="12"/>
      <c r="F27" s="12"/>
      <c r="G27" s="12"/>
      <c r="H27" s="12"/>
      <c r="I27" s="12"/>
      <c r="J27" s="12"/>
      <c r="K27" s="12"/>
      <c r="L27" s="12"/>
      <c r="M27" s="12"/>
      <c r="N27" s="12"/>
    </row>
    <row r="28" spans="1:8" ht="12.75" customHeight="1" thickBot="1">
      <c r="A28" s="51" t="s">
        <v>135</v>
      </c>
      <c r="B28" s="52"/>
      <c r="C28" s="52"/>
      <c r="D28" s="52"/>
      <c r="E28" s="52"/>
      <c r="F28" s="52"/>
      <c r="G28" s="52"/>
      <c r="H28" s="53"/>
    </row>
    <row r="29" ht="12.75" customHeight="1"/>
  </sheetData>
  <mergeCells count="2">
    <mergeCell ref="A28:H28"/>
    <mergeCell ref="F3:F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F48"/>
  <sheetViews>
    <sheetView tabSelected="1" workbookViewId="0" topLeftCell="A34">
      <selection activeCell="G52" sqref="G52"/>
    </sheetView>
  </sheetViews>
  <sheetFormatPr defaultColWidth="9.140625" defaultRowHeight="12.75"/>
  <cols>
    <col min="1" max="1" width="7.00390625" style="0" customWidth="1"/>
    <col min="2" max="2" width="4.8515625" style="0" customWidth="1"/>
    <col min="3" max="3" width="5.7109375" style="0" customWidth="1"/>
    <col min="4" max="4" width="5.00390625" style="0" customWidth="1"/>
    <col min="5" max="5" width="22.421875" style="0" customWidth="1"/>
  </cols>
  <sheetData>
    <row r="1" ht="12.75">
      <c r="A1" s="2" t="s">
        <v>194</v>
      </c>
    </row>
    <row r="2" ht="6" customHeight="1"/>
    <row r="3" spans="1:84" ht="12.75">
      <c r="A3" s="6"/>
      <c r="B3" s="7"/>
      <c r="C3" s="7"/>
      <c r="D3" s="7"/>
      <c r="E3" s="7"/>
      <c r="F3" s="46" t="s">
        <v>0</v>
      </c>
      <c r="G3" s="23" t="s">
        <v>5</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46" t="s">
        <v>4</v>
      </c>
    </row>
    <row r="4" spans="1:84" ht="12.75">
      <c r="A4" s="8"/>
      <c r="B4" s="3"/>
      <c r="C4" s="3"/>
      <c r="D4" s="3"/>
      <c r="E4" s="3"/>
      <c r="F4" s="47"/>
      <c r="G4" s="5" t="s">
        <v>0</v>
      </c>
      <c r="H4" s="1">
        <v>0</v>
      </c>
      <c r="I4" s="1">
        <v>1</v>
      </c>
      <c r="J4" s="1">
        <v>2</v>
      </c>
      <c r="K4" s="1">
        <v>3</v>
      </c>
      <c r="L4" s="1">
        <v>4</v>
      </c>
      <c r="M4" s="1">
        <v>5</v>
      </c>
      <c r="N4" s="1">
        <v>6</v>
      </c>
      <c r="O4" s="1">
        <v>7</v>
      </c>
      <c r="P4" s="1">
        <v>8</v>
      </c>
      <c r="Q4" s="1">
        <v>9</v>
      </c>
      <c r="R4" s="1">
        <v>10</v>
      </c>
      <c r="S4" s="1">
        <v>11</v>
      </c>
      <c r="T4" s="1">
        <v>12</v>
      </c>
      <c r="U4" s="1">
        <v>13</v>
      </c>
      <c r="V4" s="1">
        <v>14</v>
      </c>
      <c r="W4" s="1">
        <v>15</v>
      </c>
      <c r="X4" s="1">
        <v>16</v>
      </c>
      <c r="Y4" s="1">
        <v>17</v>
      </c>
      <c r="Z4" s="1">
        <v>18</v>
      </c>
      <c r="AA4" s="1">
        <v>19</v>
      </c>
      <c r="AB4" s="1">
        <v>20</v>
      </c>
      <c r="AC4" s="1">
        <v>21</v>
      </c>
      <c r="AD4" s="1">
        <v>22</v>
      </c>
      <c r="AE4" s="1">
        <v>23</v>
      </c>
      <c r="AF4" s="1">
        <v>24</v>
      </c>
      <c r="AG4" s="1">
        <v>25</v>
      </c>
      <c r="AH4" s="1">
        <v>26</v>
      </c>
      <c r="AI4" s="1">
        <v>27</v>
      </c>
      <c r="AJ4" s="1">
        <v>28</v>
      </c>
      <c r="AK4" s="1">
        <v>29</v>
      </c>
      <c r="AL4" s="1">
        <v>30</v>
      </c>
      <c r="AM4" s="1">
        <v>31</v>
      </c>
      <c r="AN4" s="1">
        <v>32</v>
      </c>
      <c r="AO4" s="1">
        <v>33</v>
      </c>
      <c r="AP4" s="1">
        <v>34</v>
      </c>
      <c r="AQ4" s="1">
        <v>35</v>
      </c>
      <c r="AR4" s="1">
        <v>36</v>
      </c>
      <c r="AS4" s="1">
        <v>37</v>
      </c>
      <c r="AT4" s="1">
        <v>38</v>
      </c>
      <c r="AU4" s="1">
        <v>39</v>
      </c>
      <c r="AV4" s="1">
        <v>40</v>
      </c>
      <c r="AW4" s="1">
        <v>41</v>
      </c>
      <c r="AX4" s="1">
        <v>42</v>
      </c>
      <c r="AY4" s="1">
        <v>43</v>
      </c>
      <c r="AZ4" s="1">
        <v>44</v>
      </c>
      <c r="BA4" s="1">
        <v>45</v>
      </c>
      <c r="BB4" s="1">
        <v>46</v>
      </c>
      <c r="BC4" s="1">
        <v>47</v>
      </c>
      <c r="BD4" s="1">
        <v>48</v>
      </c>
      <c r="BE4" s="1">
        <v>49</v>
      </c>
      <c r="BF4" s="1">
        <v>50</v>
      </c>
      <c r="BG4" s="1">
        <v>51</v>
      </c>
      <c r="BH4" s="1">
        <v>52</v>
      </c>
      <c r="BI4" s="1">
        <v>53</v>
      </c>
      <c r="BJ4" s="1">
        <v>54</v>
      </c>
      <c r="BK4" s="1">
        <v>55</v>
      </c>
      <c r="BL4" s="1">
        <v>56</v>
      </c>
      <c r="BM4" s="1">
        <v>57</v>
      </c>
      <c r="BN4" s="1">
        <v>58</v>
      </c>
      <c r="BO4" s="1">
        <v>59</v>
      </c>
      <c r="BP4" s="1">
        <v>60</v>
      </c>
      <c r="BQ4" s="1">
        <v>61</v>
      </c>
      <c r="BR4" s="1">
        <v>62</v>
      </c>
      <c r="BS4" s="1">
        <v>63</v>
      </c>
      <c r="BT4" s="1">
        <v>64</v>
      </c>
      <c r="BU4" s="1">
        <v>65</v>
      </c>
      <c r="BV4" s="1">
        <v>66</v>
      </c>
      <c r="BW4" s="1">
        <v>67</v>
      </c>
      <c r="BX4" s="1">
        <v>68</v>
      </c>
      <c r="BY4" s="1">
        <v>69</v>
      </c>
      <c r="BZ4" s="1">
        <v>70</v>
      </c>
      <c r="CA4" s="1">
        <v>71</v>
      </c>
      <c r="CB4" s="1">
        <v>72</v>
      </c>
      <c r="CC4" s="1">
        <v>73</v>
      </c>
      <c r="CD4" s="1">
        <v>74</v>
      </c>
      <c r="CE4" s="1">
        <v>75</v>
      </c>
      <c r="CF4" s="47"/>
    </row>
    <row r="5" ht="6.75" customHeight="1"/>
    <row r="6" ht="12.75" customHeight="1" hidden="1">
      <c r="A6" t="s">
        <v>60</v>
      </c>
    </row>
    <row r="7" ht="12.75" customHeight="1" hidden="1">
      <c r="B7" t="s">
        <v>61</v>
      </c>
    </row>
    <row r="8" ht="12.75" customHeight="1" hidden="1">
      <c r="C8" t="s">
        <v>79</v>
      </c>
    </row>
    <row r="9" ht="12.75" customHeight="1" hidden="1">
      <c r="D9" t="s">
        <v>80</v>
      </c>
    </row>
    <row r="10" ht="12.75" customHeight="1" hidden="1">
      <c r="D10" t="s">
        <v>81</v>
      </c>
    </row>
    <row r="11" ht="12.75" customHeight="1" hidden="1">
      <c r="D11" t="s">
        <v>82</v>
      </c>
    </row>
    <row r="12" ht="12.75" customHeight="1" hidden="1">
      <c r="C12" t="s">
        <v>63</v>
      </c>
    </row>
    <row r="13" ht="12.75" customHeight="1" hidden="1">
      <c r="D13" t="s">
        <v>76</v>
      </c>
    </row>
    <row r="14" ht="12.75" customHeight="1" hidden="1">
      <c r="E14" t="s">
        <v>90</v>
      </c>
    </row>
    <row r="15" ht="12.75" customHeight="1" hidden="1">
      <c r="E15" t="s">
        <v>91</v>
      </c>
    </row>
    <row r="16" ht="12.75" customHeight="1" hidden="1">
      <c r="D16" t="s">
        <v>77</v>
      </c>
    </row>
    <row r="17" ht="12.75" customHeight="1" hidden="1">
      <c r="E17" t="s">
        <v>90</v>
      </c>
    </row>
    <row r="18" ht="12.75" customHeight="1" hidden="1">
      <c r="E18" t="s">
        <v>91</v>
      </c>
    </row>
    <row r="19" ht="12.75" customHeight="1" hidden="1">
      <c r="D19" t="s">
        <v>78</v>
      </c>
    </row>
    <row r="20" ht="12.75" customHeight="1" hidden="1">
      <c r="E20" t="s">
        <v>90</v>
      </c>
    </row>
    <row r="21" ht="12.75" customHeight="1" hidden="1">
      <c r="E21" t="s">
        <v>91</v>
      </c>
    </row>
    <row r="22" spans="2:84" ht="12.75" customHeight="1">
      <c r="B22" t="s">
        <v>182</v>
      </c>
      <c r="F22" s="25">
        <f>G22+CF22</f>
        <v>0</v>
      </c>
      <c r="G22" s="25">
        <f>SUM(H22:CE22)</f>
        <v>0</v>
      </c>
      <c r="H22" s="25">
        <f>H23-H30</f>
        <v>0</v>
      </c>
      <c r="I22" s="25">
        <f aca="true" t="shared" si="0" ref="I22:AM22">I23-I30</f>
        <v>0</v>
      </c>
      <c r="J22" s="25">
        <f t="shared" si="0"/>
        <v>0</v>
      </c>
      <c r="K22" s="25">
        <f t="shared" si="0"/>
        <v>0</v>
      </c>
      <c r="L22" s="25">
        <f t="shared" si="0"/>
        <v>0</v>
      </c>
      <c r="M22" s="25">
        <f t="shared" si="0"/>
        <v>0</v>
      </c>
      <c r="N22" s="25">
        <f t="shared" si="0"/>
        <v>0</v>
      </c>
      <c r="O22" s="25">
        <f t="shared" si="0"/>
        <v>0</v>
      </c>
      <c r="P22" s="25">
        <f t="shared" si="0"/>
        <v>0</v>
      </c>
      <c r="Q22" s="25">
        <f t="shared" si="0"/>
        <v>0</v>
      </c>
      <c r="R22" s="25">
        <f t="shared" si="0"/>
        <v>0</v>
      </c>
      <c r="S22" s="25">
        <f t="shared" si="0"/>
        <v>0</v>
      </c>
      <c r="T22" s="25">
        <f t="shared" si="0"/>
        <v>0</v>
      </c>
      <c r="U22" s="25">
        <f t="shared" si="0"/>
        <v>0</v>
      </c>
      <c r="V22" s="25">
        <f t="shared" si="0"/>
        <v>0</v>
      </c>
      <c r="W22" s="25">
        <f t="shared" si="0"/>
        <v>-6.575451898934068</v>
      </c>
      <c r="X22" s="25">
        <f t="shared" si="0"/>
        <v>-119.51741623307446</v>
      </c>
      <c r="Y22" s="25">
        <f t="shared" si="0"/>
        <v>-226.20325388849056</v>
      </c>
      <c r="Z22" s="25">
        <f t="shared" si="0"/>
        <v>-375.4817710782353</v>
      </c>
      <c r="AA22" s="25">
        <f t="shared" si="0"/>
        <v>-580.6221304639379</v>
      </c>
      <c r="AB22" s="25">
        <f t="shared" si="0"/>
        <v>-790.525303186815</v>
      </c>
      <c r="AC22" s="25">
        <f t="shared" si="0"/>
        <v>-992.0176865356297</v>
      </c>
      <c r="AD22" s="25">
        <f t="shared" si="0"/>
        <v>-1204.9269041915204</v>
      </c>
      <c r="AE22" s="25">
        <f t="shared" si="0"/>
        <v>-1439.35178155775</v>
      </c>
      <c r="AF22" s="25">
        <f t="shared" si="0"/>
        <v>-1689.7838868695233</v>
      </c>
      <c r="AG22" s="25">
        <f t="shared" si="0"/>
        <v>-1912.3628030243897</v>
      </c>
      <c r="AH22" s="25">
        <f t="shared" si="0"/>
        <v>-2089.2733048272535</v>
      </c>
      <c r="AI22" s="25">
        <f t="shared" si="0"/>
        <v>-2156.768666507467</v>
      </c>
      <c r="AJ22" s="25">
        <f t="shared" si="0"/>
        <v>-2103.760184484658</v>
      </c>
      <c r="AK22" s="25">
        <f t="shared" si="0"/>
        <v>-1879.883728525674</v>
      </c>
      <c r="AL22" s="25">
        <f t="shared" si="0"/>
        <v>-1873.0817520888113</v>
      </c>
      <c r="AM22" s="25">
        <f t="shared" si="0"/>
        <v>-2099.8383990057982</v>
      </c>
      <c r="AN22" s="25">
        <f aca="true" t="shared" si="1" ref="AN22:BS22">AN23-AN30</f>
        <v>-2235.053823099323</v>
      </c>
      <c r="AO22" s="25">
        <f t="shared" si="1"/>
        <v>-1796.2363484177617</v>
      </c>
      <c r="AP22" s="25">
        <f t="shared" si="1"/>
        <v>-1456.7561925650818</v>
      </c>
      <c r="AQ22" s="25">
        <f t="shared" si="1"/>
        <v>-1374.0283783651032</v>
      </c>
      <c r="AR22" s="25">
        <f t="shared" si="1"/>
        <v>-1465.5662925736397</v>
      </c>
      <c r="AS22" s="25">
        <f t="shared" si="1"/>
        <v>-1514.0251920279175</v>
      </c>
      <c r="AT22" s="25">
        <f t="shared" si="1"/>
        <v>-1504.2652191345508</v>
      </c>
      <c r="AU22" s="25">
        <f t="shared" si="1"/>
        <v>-1315.8130062829625</v>
      </c>
      <c r="AV22" s="25">
        <f t="shared" si="1"/>
        <v>-743.9712038629684</v>
      </c>
      <c r="AW22" s="25">
        <f t="shared" si="1"/>
        <v>-431.8168220362301</v>
      </c>
      <c r="AX22" s="25">
        <f t="shared" si="1"/>
        <v>-20.931404561840324</v>
      </c>
      <c r="AY22" s="25">
        <f t="shared" si="1"/>
        <v>52.79284464630622</v>
      </c>
      <c r="AZ22" s="25">
        <f t="shared" si="1"/>
        <v>48.08227098648021</v>
      </c>
      <c r="BA22" s="25">
        <f t="shared" si="1"/>
        <v>-60.365676002498205</v>
      </c>
      <c r="BB22" s="25">
        <f t="shared" si="1"/>
        <v>-37.75991432442484</v>
      </c>
      <c r="BC22" s="25">
        <f t="shared" si="1"/>
        <v>178.06563198794453</v>
      </c>
      <c r="BD22" s="25">
        <f t="shared" si="1"/>
        <v>488.5342968483135</v>
      </c>
      <c r="BE22" s="25">
        <f t="shared" si="1"/>
        <v>785.3786577402104</v>
      </c>
      <c r="BF22" s="25">
        <f t="shared" si="1"/>
        <v>918.9092562844108</v>
      </c>
      <c r="BG22" s="25">
        <f t="shared" si="1"/>
        <v>874.6803704990506</v>
      </c>
      <c r="BH22" s="25">
        <f t="shared" si="1"/>
        <v>703.8955801025911</v>
      </c>
      <c r="BI22" s="25">
        <f t="shared" si="1"/>
        <v>533.015090962633</v>
      </c>
      <c r="BJ22" s="25">
        <f t="shared" si="1"/>
        <v>446.5646686592388</v>
      </c>
      <c r="BK22" s="25">
        <f t="shared" si="1"/>
        <v>475.7609644664337</v>
      </c>
      <c r="BL22" s="25">
        <f t="shared" si="1"/>
        <v>667.526713243079</v>
      </c>
      <c r="BM22" s="25">
        <f t="shared" si="1"/>
        <v>893.1614758511533</v>
      </c>
      <c r="BN22" s="25">
        <f t="shared" si="1"/>
        <v>1088.8033304650273</v>
      </c>
      <c r="BO22" s="25">
        <f t="shared" si="1"/>
        <v>1254.6742677069947</v>
      </c>
      <c r="BP22" s="25">
        <f t="shared" si="1"/>
        <v>1382.142476307627</v>
      </c>
      <c r="BQ22" s="25">
        <f t="shared" si="1"/>
        <v>1416.906753652764</v>
      </c>
      <c r="BR22" s="25">
        <f t="shared" si="1"/>
        <v>1404.6474778135898</v>
      </c>
      <c r="BS22" s="25">
        <f t="shared" si="1"/>
        <v>1450.1402778631623</v>
      </c>
      <c r="BT22" s="25">
        <f aca="true" t="shared" si="2" ref="BT22:CE22">BT23-BT30</f>
        <v>1483.363874743078</v>
      </c>
      <c r="BU22" s="25">
        <f t="shared" si="2"/>
        <v>1465.4792257760605</v>
      </c>
      <c r="BV22" s="25">
        <f t="shared" si="2"/>
        <v>1463.5784000823894</v>
      </c>
      <c r="BW22" s="25">
        <f t="shared" si="2"/>
        <v>1502.8339693050643</v>
      </c>
      <c r="BX22" s="25">
        <f t="shared" si="2"/>
        <v>1468.0084462866016</v>
      </c>
      <c r="BY22" s="25">
        <f t="shared" si="2"/>
        <v>1447.1340823299486</v>
      </c>
      <c r="BZ22" s="25">
        <f t="shared" si="2"/>
        <v>1401.2010503619128</v>
      </c>
      <c r="CA22" s="25">
        <f t="shared" si="2"/>
        <v>1276.2522448614047</v>
      </c>
      <c r="CB22" s="25">
        <f t="shared" si="2"/>
        <v>1138.6712543568915</v>
      </c>
      <c r="CC22" s="25">
        <f t="shared" si="2"/>
        <v>1046.8773625173003</v>
      </c>
      <c r="CD22" s="25">
        <f t="shared" si="2"/>
        <v>956.9715684037873</v>
      </c>
      <c r="CE22" s="25">
        <f t="shared" si="2"/>
        <v>5782.510012510807</v>
      </c>
      <c r="CF22">
        <v>0</v>
      </c>
    </row>
    <row r="23" spans="3:84" ht="12.75" customHeight="1">
      <c r="C23" t="s">
        <v>83</v>
      </c>
      <c r="F23" s="25">
        <f>G23+CF23</f>
        <v>-1.2221335055073723E-12</v>
      </c>
      <c r="G23" s="25">
        <f>SUM(H23:CE23)</f>
        <v>-1.2221335055073723E-12</v>
      </c>
      <c r="H23" s="25">
        <f>H24+H27</f>
        <v>0</v>
      </c>
      <c r="I23" s="25">
        <f aca="true" t="shared" si="3" ref="I23:AM23">I24+I27</f>
        <v>0</v>
      </c>
      <c r="J23" s="25">
        <f t="shared" si="3"/>
        <v>0</v>
      </c>
      <c r="K23" s="25">
        <f t="shared" si="3"/>
        <v>0</v>
      </c>
      <c r="L23" s="25">
        <f t="shared" si="3"/>
        <v>0</v>
      </c>
      <c r="M23" s="25">
        <f t="shared" si="3"/>
        <v>0</v>
      </c>
      <c r="N23" s="25">
        <f t="shared" si="3"/>
        <v>0</v>
      </c>
      <c r="O23" s="25">
        <f t="shared" si="3"/>
        <v>0</v>
      </c>
      <c r="P23" s="25">
        <f t="shared" si="3"/>
        <v>0</v>
      </c>
      <c r="Q23" s="25">
        <f t="shared" si="3"/>
        <v>0</v>
      </c>
      <c r="R23" s="25">
        <f t="shared" si="3"/>
        <v>0</v>
      </c>
      <c r="S23" s="25">
        <f t="shared" si="3"/>
        <v>0</v>
      </c>
      <c r="T23" s="25">
        <f t="shared" si="3"/>
        <v>0</v>
      </c>
      <c r="U23" s="25">
        <f t="shared" si="3"/>
        <v>0</v>
      </c>
      <c r="V23" s="25">
        <f t="shared" si="3"/>
        <v>0</v>
      </c>
      <c r="W23" s="25">
        <f t="shared" si="3"/>
        <v>-5.728959357776835</v>
      </c>
      <c r="X23" s="25">
        <f t="shared" si="3"/>
        <v>-10.993534018651427</v>
      </c>
      <c r="Y23" s="25">
        <f t="shared" si="3"/>
        <v>-18.357309395225222</v>
      </c>
      <c r="Z23" s="25">
        <f t="shared" si="3"/>
        <v>-28.696773331128185</v>
      </c>
      <c r="AA23" s="25">
        <f t="shared" si="3"/>
        <v>-39.32081415370899</v>
      </c>
      <c r="AB23" s="25">
        <f t="shared" si="3"/>
        <v>-49.46049966709449</v>
      </c>
      <c r="AC23" s="25">
        <f t="shared" si="3"/>
        <v>-60.145340178314555</v>
      </c>
      <c r="AD23" s="25">
        <f t="shared" si="3"/>
        <v>-71.92419872972485</v>
      </c>
      <c r="AE23" s="25">
        <f t="shared" si="3"/>
        <v>-84.64451996068206</v>
      </c>
      <c r="AF23" s="25">
        <f t="shared" si="3"/>
        <v>-96.002344195734</v>
      </c>
      <c r="AG23" s="25">
        <f t="shared" si="3"/>
        <v>-105.25223611496973</v>
      </c>
      <c r="AH23" s="25">
        <f t="shared" si="3"/>
        <v>-108.9978387360264</v>
      </c>
      <c r="AI23" s="25">
        <f t="shared" si="3"/>
        <v>-106.89045674842339</v>
      </c>
      <c r="AJ23" s="25">
        <f t="shared" si="3"/>
        <v>-94.95939099486516</v>
      </c>
      <c r="AK23" s="25">
        <f t="shared" si="3"/>
        <v>-93.87726078561244</v>
      </c>
      <c r="AL23" s="25">
        <f t="shared" si="3"/>
        <v>-105.49806142923222</v>
      </c>
      <c r="AM23" s="25">
        <f t="shared" si="3"/>
        <v>-114.12364528410093</v>
      </c>
      <c r="AN23" s="25">
        <f aca="true" t="shared" si="4" ref="AN23:BS23">AN24+AN27</f>
        <v>-91.70964637926967</v>
      </c>
      <c r="AO23" s="25">
        <f t="shared" si="4"/>
        <v>-73.80786214684798</v>
      </c>
      <c r="AP23" s="25">
        <f t="shared" si="4"/>
        <v>-69.08158145486908</v>
      </c>
      <c r="AQ23" s="25">
        <f t="shared" si="4"/>
        <v>-73.82639350550335</v>
      </c>
      <c r="AR23" s="25">
        <f t="shared" si="4"/>
        <v>-76.42258957078698</v>
      </c>
      <c r="AS23" s="25">
        <f t="shared" si="4"/>
        <v>-76.40772697565416</v>
      </c>
      <c r="AT23" s="25">
        <f t="shared" si="4"/>
        <v>-68.13814705271096</v>
      </c>
      <c r="AU23" s="25">
        <f t="shared" si="4"/>
        <v>-38.44023979152442</v>
      </c>
      <c r="AV23" s="25">
        <f t="shared" si="4"/>
        <v>-23.054935073395825</v>
      </c>
      <c r="AW23" s="25">
        <f t="shared" si="4"/>
        <v>-1.2779476750149001</v>
      </c>
      <c r="AX23" s="25">
        <f t="shared" si="4"/>
        <v>2.6660819673094807</v>
      </c>
      <c r="AY23" s="25">
        <f t="shared" si="4"/>
        <v>2.7747119977378816</v>
      </c>
      <c r="AZ23" s="25">
        <f t="shared" si="4"/>
        <v>-3.0718923804094516</v>
      </c>
      <c r="BA23" s="25">
        <f t="shared" si="4"/>
        <v>-2.516801464338215</v>
      </c>
      <c r="BB23" s="25">
        <f t="shared" si="4"/>
        <v>8.077408100654196</v>
      </c>
      <c r="BC23" s="25">
        <f t="shared" si="4"/>
        <v>23.760187492974183</v>
      </c>
      <c r="BD23" s="25">
        <f t="shared" si="4"/>
        <v>39.2232343325054</v>
      </c>
      <c r="BE23" s="25">
        <f t="shared" si="4"/>
        <v>46.49556629907718</v>
      </c>
      <c r="BF23" s="25">
        <f t="shared" si="4"/>
        <v>44.65635163972084</v>
      </c>
      <c r="BG23" s="25">
        <f t="shared" si="4"/>
        <v>36.05078652410262</v>
      </c>
      <c r="BH23" s="25">
        <f t="shared" si="4"/>
        <v>27.182788036253925</v>
      </c>
      <c r="BI23" s="25">
        <f t="shared" si="4"/>
        <v>22.490762848321225</v>
      </c>
      <c r="BJ23" s="25">
        <f t="shared" si="4"/>
        <v>23.466555769004543</v>
      </c>
      <c r="BK23" s="25">
        <f t="shared" si="4"/>
        <v>33.036421738401884</v>
      </c>
      <c r="BL23" s="25">
        <f t="shared" si="4"/>
        <v>44.51680224553314</v>
      </c>
      <c r="BM23" s="25">
        <f t="shared" si="4"/>
        <v>54.47773974519836</v>
      </c>
      <c r="BN23" s="25">
        <f t="shared" si="4"/>
        <v>62.9467403034142</v>
      </c>
      <c r="BO23" s="25">
        <f t="shared" si="4"/>
        <v>69.65708669002359</v>
      </c>
      <c r="BP23" s="25">
        <f t="shared" si="4"/>
        <v>71.5567886209794</v>
      </c>
      <c r="BQ23" s="25">
        <f t="shared" si="4"/>
        <v>70.77321374777289</v>
      </c>
      <c r="BR23" s="25">
        <f t="shared" si="4"/>
        <v>73.0957288878328</v>
      </c>
      <c r="BS23" s="25">
        <f t="shared" si="4"/>
        <v>74.92806077212438</v>
      </c>
      <c r="BT23" s="25">
        <f aca="true" t="shared" si="5" ref="BT23:CE23">BT24+BT27</f>
        <v>73.98199122933092</v>
      </c>
      <c r="BU23" s="25">
        <f t="shared" si="5"/>
        <v>73.75353349603286</v>
      </c>
      <c r="BV23" s="25">
        <f t="shared" si="5"/>
        <v>75.94977970222425</v>
      </c>
      <c r="BW23" s="25">
        <f t="shared" si="5"/>
        <v>74.14166838776194</v>
      </c>
      <c r="BX23" s="25">
        <f t="shared" si="5"/>
        <v>73.15055331555605</v>
      </c>
      <c r="BY23" s="25">
        <f t="shared" si="5"/>
        <v>71.07781143350466</v>
      </c>
      <c r="BZ23" s="25">
        <f t="shared" si="5"/>
        <v>64.8333161364222</v>
      </c>
      <c r="CA23" s="25">
        <f t="shared" si="5"/>
        <v>57.75001764537108</v>
      </c>
      <c r="CB23" s="25">
        <f t="shared" si="5"/>
        <v>53.11651615324659</v>
      </c>
      <c r="CC23" s="25">
        <f t="shared" si="5"/>
        <v>48.54985684623063</v>
      </c>
      <c r="CD23" s="25">
        <f t="shared" si="5"/>
        <v>44.61383681267496</v>
      </c>
      <c r="CE23" s="25">
        <f t="shared" si="5"/>
        <v>249.87704763429682</v>
      </c>
      <c r="CF23">
        <v>0</v>
      </c>
    </row>
    <row r="24" spans="4:84" ht="12.75" customHeight="1">
      <c r="D24" t="s">
        <v>84</v>
      </c>
      <c r="F24" s="25">
        <f aca="true" t="shared" si="6" ref="F24:AK24">+F25+F26</f>
        <v>0</v>
      </c>
      <c r="G24" s="25">
        <f t="shared" si="6"/>
        <v>0</v>
      </c>
      <c r="H24" s="25">
        <f>+H25+H26</f>
        <v>0</v>
      </c>
      <c r="I24" s="25">
        <f t="shared" si="6"/>
        <v>0</v>
      </c>
      <c r="J24" s="25">
        <f t="shared" si="6"/>
        <v>0</v>
      </c>
      <c r="K24" s="25">
        <f t="shared" si="6"/>
        <v>0</v>
      </c>
      <c r="L24" s="25">
        <f t="shared" si="6"/>
        <v>0</v>
      </c>
      <c r="M24" s="25">
        <f t="shared" si="6"/>
        <v>0</v>
      </c>
      <c r="N24" s="25">
        <f t="shared" si="6"/>
        <v>0</v>
      </c>
      <c r="O24" s="25">
        <f t="shared" si="6"/>
        <v>0</v>
      </c>
      <c r="P24" s="25">
        <f t="shared" si="6"/>
        <v>0</v>
      </c>
      <c r="Q24" s="25">
        <f t="shared" si="6"/>
        <v>0</v>
      </c>
      <c r="R24" s="25">
        <f t="shared" si="6"/>
        <v>0</v>
      </c>
      <c r="S24" s="25">
        <f t="shared" si="6"/>
        <v>0</v>
      </c>
      <c r="T24" s="25">
        <f t="shared" si="6"/>
        <v>0</v>
      </c>
      <c r="U24" s="25">
        <f t="shared" si="6"/>
        <v>0</v>
      </c>
      <c r="V24" s="25">
        <f t="shared" si="6"/>
        <v>0</v>
      </c>
      <c r="W24" s="25">
        <f t="shared" si="6"/>
        <v>-5.728959357776835</v>
      </c>
      <c r="X24" s="25">
        <f t="shared" si="6"/>
        <v>-10.993534018651427</v>
      </c>
      <c r="Y24" s="25">
        <f t="shared" si="6"/>
        <v>-18.357309395225222</v>
      </c>
      <c r="Z24" s="25">
        <f t="shared" si="6"/>
        <v>-28.696773331128185</v>
      </c>
      <c r="AA24" s="25">
        <f t="shared" si="6"/>
        <v>-39.32081415370899</v>
      </c>
      <c r="AB24" s="25">
        <f t="shared" si="6"/>
        <v>-49.46049966709449</v>
      </c>
      <c r="AC24" s="25">
        <f t="shared" si="6"/>
        <v>-60.145340178314555</v>
      </c>
      <c r="AD24" s="25">
        <f t="shared" si="6"/>
        <v>-71.92419872972485</v>
      </c>
      <c r="AE24" s="25">
        <f t="shared" si="6"/>
        <v>-84.64451996068206</v>
      </c>
      <c r="AF24" s="25">
        <f t="shared" si="6"/>
        <v>-96.002344195734</v>
      </c>
      <c r="AG24" s="25">
        <f t="shared" si="6"/>
        <v>-105.25223611496973</v>
      </c>
      <c r="AH24" s="25">
        <f t="shared" si="6"/>
        <v>-108.9978387360264</v>
      </c>
      <c r="AI24" s="25">
        <f t="shared" si="6"/>
        <v>-106.89045674842339</v>
      </c>
      <c r="AJ24" s="25">
        <f t="shared" si="6"/>
        <v>-94.95939099486516</v>
      </c>
      <c r="AK24" s="25">
        <f t="shared" si="6"/>
        <v>-93.87726078561244</v>
      </c>
      <c r="AL24" s="25">
        <f aca="true" t="shared" si="7" ref="AL24:BQ24">+AL25+AL26</f>
        <v>-105.49806142923222</v>
      </c>
      <c r="AM24" s="25">
        <f t="shared" si="7"/>
        <v>-114.12364528410093</v>
      </c>
      <c r="AN24" s="25">
        <f t="shared" si="7"/>
        <v>-91.70964637926967</v>
      </c>
      <c r="AO24" s="25">
        <f t="shared" si="7"/>
        <v>-73.80786214684798</v>
      </c>
      <c r="AP24" s="25">
        <f t="shared" si="7"/>
        <v>-69.08158145486908</v>
      </c>
      <c r="AQ24" s="25">
        <f t="shared" si="7"/>
        <v>-73.82639350550335</v>
      </c>
      <c r="AR24" s="25">
        <f t="shared" si="7"/>
        <v>-76.42258957078698</v>
      </c>
      <c r="AS24" s="25">
        <f t="shared" si="7"/>
        <v>-76.40772697565416</v>
      </c>
      <c r="AT24" s="25">
        <f t="shared" si="7"/>
        <v>-68.13814705271096</v>
      </c>
      <c r="AU24" s="25">
        <f t="shared" si="7"/>
        <v>-38.44023979152442</v>
      </c>
      <c r="AV24" s="25">
        <f t="shared" si="7"/>
        <v>-23.054935073395825</v>
      </c>
      <c r="AW24" s="25">
        <f t="shared" si="7"/>
        <v>-1.2779476750149001</v>
      </c>
      <c r="AX24" s="25">
        <f t="shared" si="7"/>
        <v>2.6660819673094807</v>
      </c>
      <c r="AY24" s="25">
        <f t="shared" si="7"/>
        <v>2.7747119977378816</v>
      </c>
      <c r="AZ24" s="25">
        <f t="shared" si="7"/>
        <v>-3.0718923804094516</v>
      </c>
      <c r="BA24" s="25">
        <f t="shared" si="7"/>
        <v>-2.516801464338215</v>
      </c>
      <c r="BB24" s="25">
        <f t="shared" si="7"/>
        <v>8.077408100654196</v>
      </c>
      <c r="BC24" s="25">
        <f t="shared" si="7"/>
        <v>23.760187492974183</v>
      </c>
      <c r="BD24" s="25">
        <f t="shared" si="7"/>
        <v>39.2232343325054</v>
      </c>
      <c r="BE24" s="25">
        <f t="shared" si="7"/>
        <v>46.49556629907718</v>
      </c>
      <c r="BF24" s="25">
        <f t="shared" si="7"/>
        <v>44.65635163972084</v>
      </c>
      <c r="BG24" s="25">
        <f t="shared" si="7"/>
        <v>36.05078652410262</v>
      </c>
      <c r="BH24" s="25">
        <f t="shared" si="7"/>
        <v>27.182788036253925</v>
      </c>
      <c r="BI24" s="25">
        <f t="shared" si="7"/>
        <v>22.490762848321225</v>
      </c>
      <c r="BJ24" s="25">
        <f t="shared" si="7"/>
        <v>23.466555769004543</v>
      </c>
      <c r="BK24" s="25">
        <f t="shared" si="7"/>
        <v>33.036421738401884</v>
      </c>
      <c r="BL24" s="25">
        <f t="shared" si="7"/>
        <v>44.51680224553314</v>
      </c>
      <c r="BM24" s="25">
        <f t="shared" si="7"/>
        <v>54.47773974519836</v>
      </c>
      <c r="BN24" s="25">
        <f t="shared" si="7"/>
        <v>62.9467403034142</v>
      </c>
      <c r="BO24" s="25">
        <f t="shared" si="7"/>
        <v>69.65708669002359</v>
      </c>
      <c r="BP24" s="25">
        <f t="shared" si="7"/>
        <v>71.5567886209794</v>
      </c>
      <c r="BQ24" s="25">
        <f t="shared" si="7"/>
        <v>70.77321374777289</v>
      </c>
      <c r="BR24" s="25">
        <f aca="true" t="shared" si="8" ref="BR24:CE24">+BR25+BR26</f>
        <v>73.0957288878328</v>
      </c>
      <c r="BS24" s="25">
        <f t="shared" si="8"/>
        <v>74.92806077212438</v>
      </c>
      <c r="BT24" s="25">
        <f t="shared" si="8"/>
        <v>73.98199122933092</v>
      </c>
      <c r="BU24" s="25">
        <f t="shared" si="8"/>
        <v>73.75353349603286</v>
      </c>
      <c r="BV24" s="25">
        <f t="shared" si="8"/>
        <v>75.94977970222425</v>
      </c>
      <c r="BW24" s="25">
        <f t="shared" si="8"/>
        <v>74.14166838776194</v>
      </c>
      <c r="BX24" s="25">
        <f t="shared" si="8"/>
        <v>73.15055331555605</v>
      </c>
      <c r="BY24" s="25">
        <f t="shared" si="8"/>
        <v>71.07781143350466</v>
      </c>
      <c r="BZ24" s="25">
        <f t="shared" si="8"/>
        <v>64.8333161364222</v>
      </c>
      <c r="CA24" s="25">
        <f t="shared" si="8"/>
        <v>57.75001764537108</v>
      </c>
      <c r="CB24" s="25">
        <f t="shared" si="8"/>
        <v>53.11651615324659</v>
      </c>
      <c r="CC24" s="25">
        <f t="shared" si="8"/>
        <v>48.54985684623063</v>
      </c>
      <c r="CD24" s="25">
        <f t="shared" si="8"/>
        <v>44.61383681267496</v>
      </c>
      <c r="CE24" s="25">
        <f t="shared" si="8"/>
        <v>249.87704763429682</v>
      </c>
      <c r="CF24" s="25">
        <f>+CF25+CF26</f>
        <v>0</v>
      </c>
    </row>
    <row r="25" spans="3:84" ht="12.75" customHeight="1">
      <c r="C25" s="4"/>
      <c r="E25" s="4" t="s">
        <v>2</v>
      </c>
      <c r="F25" s="25">
        <f>G25+CF25</f>
        <v>9428.999999999998</v>
      </c>
      <c r="G25" s="25">
        <f>SUM(H25:CE25)</f>
        <v>9428.999999999998</v>
      </c>
      <c r="H25" s="25">
        <f>-'Aggregate data'!$D$15*'Age data'!E18</f>
        <v>0</v>
      </c>
      <c r="I25" s="25">
        <f>-'Aggregate data'!$D$15*'Age data'!F18</f>
        <v>0</v>
      </c>
      <c r="J25" s="25">
        <f>-'Aggregate data'!$D$15*'Age data'!G18</f>
        <v>0</v>
      </c>
      <c r="K25" s="25">
        <f>-'Aggregate data'!$D$15*'Age data'!H18</f>
        <v>0</v>
      </c>
      <c r="L25" s="25">
        <f>-'Aggregate data'!$D$15*'Age data'!I18</f>
        <v>0</v>
      </c>
      <c r="M25" s="25">
        <f>-'Aggregate data'!$D$15*'Age data'!J18</f>
        <v>0</v>
      </c>
      <c r="N25" s="25">
        <f>-'Aggregate data'!$D$15*'Age data'!K18</f>
        <v>0</v>
      </c>
      <c r="O25" s="25">
        <f>-'Aggregate data'!$D$15*'Age data'!L18</f>
        <v>0</v>
      </c>
      <c r="P25" s="25">
        <f>-'Aggregate data'!$D$15*'Age data'!M18</f>
        <v>0</v>
      </c>
      <c r="Q25" s="25">
        <f>-'Aggregate data'!$D$15*'Age data'!N18</f>
        <v>0</v>
      </c>
      <c r="R25" s="25">
        <f>-'Aggregate data'!$D$15*'Age data'!O18</f>
        <v>0</v>
      </c>
      <c r="S25" s="25">
        <f>-'Aggregate data'!$D$15*'Age data'!P18</f>
        <v>0</v>
      </c>
      <c r="T25" s="25">
        <f>-'Aggregate data'!$D$15*'Age data'!Q18</f>
        <v>0</v>
      </c>
      <c r="U25" s="25">
        <f>-'Aggregate data'!$D$15*'Age data'!R18</f>
        <v>0</v>
      </c>
      <c r="V25" s="25">
        <f>-'Aggregate data'!$D$15*'Age data'!S18</f>
        <v>0</v>
      </c>
      <c r="W25" s="25">
        <f>-'Aggregate data'!$D$15*'Age data'!T18</f>
        <v>0.00815527684750883</v>
      </c>
      <c r="X25" s="25">
        <f>-'Aggregate data'!$D$15*'Age data'!U18</f>
        <v>0.050115883660729034</v>
      </c>
      <c r="Y25" s="25">
        <f>-'Aggregate data'!$D$15*'Age data'!V18</f>
        <v>0.07028275717537634</v>
      </c>
      <c r="Z25" s="25">
        <f>-'Aggregate data'!$D$15*'Age data'!W18</f>
        <v>0.2879584869242587</v>
      </c>
      <c r="AA25" s="25">
        <f>-'Aggregate data'!$D$15*'Age data'!X18</f>
        <v>1.8089784645287432</v>
      </c>
      <c r="AB25" s="25">
        <f>-'Aggregate data'!$D$15*'Age data'!Y18</f>
        <v>5.461666789736931</v>
      </c>
      <c r="AC25" s="25">
        <f>-'Aggregate data'!$D$15*'Age data'!Z18</f>
        <v>9.357868838550782</v>
      </c>
      <c r="AD25" s="25">
        <f>-'Aggregate data'!$D$15*'Age data'!AA18</f>
        <v>13.32914426847615</v>
      </c>
      <c r="AE25" s="25">
        <f>-'Aggregate data'!$D$15*'Age data'!AB18</f>
        <v>13.618409678379955</v>
      </c>
      <c r="AF25" s="25">
        <f>-'Aggregate data'!$D$15*'Age data'!AC18</f>
        <v>12.9276424858831</v>
      </c>
      <c r="AG25" s="25">
        <f>-'Aggregate data'!$D$15*'Age data'!AD18</f>
        <v>14.34125366493582</v>
      </c>
      <c r="AH25" s="25">
        <f>-'Aggregate data'!$D$15*'Age data'!AE18</f>
        <v>26.051500682051863</v>
      </c>
      <c r="AI25" s="25">
        <f>-'Aggregate data'!$D$15*'Age data'!AF18</f>
        <v>48.860900670282604</v>
      </c>
      <c r="AJ25" s="25">
        <f>-'Aggregate data'!$D$15*'Age data'!AG18</f>
        <v>85.69278015718895</v>
      </c>
      <c r="AK25" s="25">
        <f>-'Aggregate data'!$D$15*'Age data'!AH18</f>
        <v>93.10730305302195</v>
      </c>
      <c r="AL25" s="25">
        <f>-'Aggregate data'!$D$15*'Age data'!AI18</f>
        <v>79.74006818140592</v>
      </c>
      <c r="AM25" s="25">
        <f>-'Aggregate data'!$D$15*'Age data'!AJ18</f>
        <v>71.51107570007754</v>
      </c>
      <c r="AN25" s="25">
        <f>-'Aggregate data'!$D$15*'Age data'!AK18</f>
        <v>114.66152065107612</v>
      </c>
      <c r="AO25" s="25">
        <f>-'Aggregate data'!$D$15*'Age data'!AL18</f>
        <v>149.98933979481467</v>
      </c>
      <c r="AP25" s="25">
        <f>-'Aggregate data'!$D$15*'Age data'!AM18</f>
        <v>169.57273878476238</v>
      </c>
      <c r="AQ25" s="25">
        <f>-'Aggregate data'!$D$15*'Age data'!AN18</f>
        <v>170.87286101095933</v>
      </c>
      <c r="AR25" s="25">
        <f>-'Aggregate data'!$D$15*'Age data'!AO18</f>
        <v>174.77394954404897</v>
      </c>
      <c r="AS25" s="25">
        <f>-'Aggregate data'!$D$15*'Age data'!AP18</f>
        <v>183.978976928132</v>
      </c>
      <c r="AT25" s="25">
        <f>-'Aggregate data'!$D$15*'Age data'!AQ18</f>
        <v>200.34479236500152</v>
      </c>
      <c r="AU25" s="25">
        <f>-'Aggregate data'!$D$15*'Age data'!AR18</f>
        <v>237.71585813095314</v>
      </c>
      <c r="AV25" s="25">
        <f>-'Aggregate data'!$D$15*'Age data'!AS18</f>
        <v>256.17669020936603</v>
      </c>
      <c r="AW25" s="25">
        <f>-'Aggregate data'!$D$15*'Age data'!AT18</f>
        <v>287.65760741426175</v>
      </c>
      <c r="AX25" s="25">
        <f>-'Aggregate data'!$D$15*'Age data'!AU18</f>
        <v>292.2800950528236</v>
      </c>
      <c r="AY25" s="25">
        <f>-'Aggregate data'!$D$15*'Age data'!AV18</f>
        <v>284.6550199496343</v>
      </c>
      <c r="AZ25" s="25">
        <f>-'Aggregate data'!$D$15*'Age data'!AW18</f>
        <v>258.23655997470394</v>
      </c>
      <c r="BA25" s="25">
        <f>-'Aggregate data'!$D$15*'Age data'!AX18</f>
        <v>243.50699150847547</v>
      </c>
      <c r="BB25" s="25">
        <f>-'Aggregate data'!$D$15*'Age data'!AY18</f>
        <v>251.9131547722281</v>
      </c>
      <c r="BC25" s="25">
        <f>-'Aggregate data'!$D$15*'Age data'!AZ18</f>
        <v>269.28617176283217</v>
      </c>
      <c r="BD25" s="25">
        <f>-'Aggregate data'!$D$15*'Age data'!BA18</f>
        <v>280.79568384688065</v>
      </c>
      <c r="BE25" s="25">
        <f>-'Aggregate data'!$D$15*'Age data'!BB18</f>
        <v>276.528091346676</v>
      </c>
      <c r="BF25" s="25">
        <f>-'Aggregate data'!$D$15*'Age data'!BC18</f>
        <v>260.0217513714101</v>
      </c>
      <c r="BG25" s="25">
        <f>-'Aggregate data'!$D$15*'Age data'!BD18</f>
        <v>232.4381616513056</v>
      </c>
      <c r="BH25" s="25">
        <f>-'Aggregate data'!$D$15*'Age data'!BE18</f>
        <v>206.63524782044132</v>
      </c>
      <c r="BI25" s="25">
        <f>-'Aggregate data'!$D$15*'Age data'!BF18</f>
        <v>192.43783817603574</v>
      </c>
      <c r="BJ25" s="25">
        <f>-'Aggregate data'!$D$15*'Age data'!BG18</f>
        <v>189.54566412095917</v>
      </c>
      <c r="BK25" s="25">
        <f>-'Aggregate data'!$D$15*'Age data'!BH18</f>
        <v>199.86423248447713</v>
      </c>
      <c r="BL25" s="25">
        <f>-'Aggregate data'!$D$15*'Age data'!BI18</f>
        <v>213.58992373731584</v>
      </c>
      <c r="BM25" s="25">
        <f>-'Aggregate data'!$D$15*'Age data'!BJ18</f>
        <v>222.0002103124678</v>
      </c>
      <c r="BN25" s="25">
        <f>-'Aggregate data'!$D$15*'Age data'!BK18</f>
        <v>224.07054726489486</v>
      </c>
      <c r="BO25" s="25">
        <f>-'Aggregate data'!$D$15*'Age data'!BL18</f>
        <v>219.52573141778944</v>
      </c>
      <c r="BP25" s="25">
        <f>-'Aggregate data'!$D$15*'Age data'!BM18</f>
        <v>206.2771094988327</v>
      </c>
      <c r="BQ25" s="25">
        <f>-'Aggregate data'!$D$15*'Age data'!BN18</f>
        <v>188.76655643426386</v>
      </c>
      <c r="BR25" s="25">
        <f>-'Aggregate data'!$D$15*'Age data'!BO18</f>
        <v>180.68025090650713</v>
      </c>
      <c r="BS25" s="25">
        <f>-'Aggregate data'!$D$15*'Age data'!BP18</f>
        <v>175.25613957554293</v>
      </c>
      <c r="BT25" s="25">
        <f>-'Aggregate data'!$D$15*'Age data'!BQ18</f>
        <v>167.228546051291</v>
      </c>
      <c r="BU25" s="25">
        <f>-'Aggregate data'!$D$15*'Age data'!BR18</f>
        <v>160.89506950252297</v>
      </c>
      <c r="BV25" s="25">
        <f>-'Aggregate data'!$D$15*'Age data'!BS18</f>
        <v>159.76304855315772</v>
      </c>
      <c r="BW25" s="25">
        <f>-'Aggregate data'!$D$15*'Age data'!BT18</f>
        <v>154.21546034069644</v>
      </c>
      <c r="BX25" s="25">
        <f>-'Aggregate data'!$D$15*'Age data'!BU18</f>
        <v>149.08600701462146</v>
      </c>
      <c r="BY25" s="25">
        <f>-'Aggregate data'!$D$15*'Age data'!BV18</f>
        <v>142.2974098791144</v>
      </c>
      <c r="BZ25" s="25">
        <f>-'Aggregate data'!$D$15*'Age data'!BW18</f>
        <v>128.8538914674174</v>
      </c>
      <c r="CA25" s="25">
        <f>-'Aggregate data'!$D$15*'Age data'!BX18</f>
        <v>113.61710371631179</v>
      </c>
      <c r="CB25" s="25">
        <f>-'Aggregate data'!$D$15*'Age data'!BY18</f>
        <v>103.43152903734533</v>
      </c>
      <c r="CC25" s="25">
        <f>-'Aggregate data'!$D$15*'Age data'!BZ18</f>
        <v>93.92492050794884</v>
      </c>
      <c r="CD25" s="25">
        <f>-'Aggregate data'!$D$15*'Age data'!CA18</f>
        <v>85.77095105734993</v>
      </c>
      <c r="CE25" s="25">
        <f>-'Aggregate data'!$D$15*'Age data'!CB18</f>
        <v>479.63549001321957</v>
      </c>
      <c r="CF25" s="25">
        <v>0</v>
      </c>
    </row>
    <row r="26" spans="3:84" s="37" customFormat="1" ht="12.75" customHeight="1">
      <c r="C26" s="66"/>
      <c r="E26" s="66" t="s">
        <v>1</v>
      </c>
      <c r="F26" s="38">
        <f>G26+CF26</f>
        <v>-9429.000000000004</v>
      </c>
      <c r="G26" s="38">
        <f>SUM(H26:CE26)</f>
        <v>-9429.000000000004</v>
      </c>
      <c r="H26" s="38">
        <f>'Aggregate data'!$D$15*'Age data'!E13</f>
        <v>0</v>
      </c>
      <c r="I26" s="38">
        <f>'Aggregate data'!$D$15*'Age data'!F13</f>
        <v>0</v>
      </c>
      <c r="J26" s="38">
        <f>'Aggregate data'!$D$15*'Age data'!G13</f>
        <v>0</v>
      </c>
      <c r="K26" s="38">
        <f>'Aggregate data'!$D$15*'Age data'!H13</f>
        <v>0</v>
      </c>
      <c r="L26" s="38">
        <f>'Aggregate data'!$D$15*'Age data'!I13</f>
        <v>0</v>
      </c>
      <c r="M26" s="38">
        <f>'Aggregate data'!$D$15*'Age data'!J13</f>
        <v>0</v>
      </c>
      <c r="N26" s="38">
        <f>'Aggregate data'!$D$15*'Age data'!K13</f>
        <v>0</v>
      </c>
      <c r="O26" s="38">
        <f>'Aggregate data'!$D$15*'Age data'!L13</f>
        <v>0</v>
      </c>
      <c r="P26" s="38">
        <f>'Aggregate data'!$D$15*'Age data'!M13</f>
        <v>0</v>
      </c>
      <c r="Q26" s="38">
        <f>'Aggregate data'!$D$15*'Age data'!N13</f>
        <v>0</v>
      </c>
      <c r="R26" s="38">
        <f>'Aggregate data'!$D$15*'Age data'!O13</f>
        <v>0</v>
      </c>
      <c r="S26" s="38">
        <f>'Aggregate data'!$D$15*'Age data'!P13</f>
        <v>0</v>
      </c>
      <c r="T26" s="38">
        <f>'Aggregate data'!$D$15*'Age data'!Q13</f>
        <v>0</v>
      </c>
      <c r="U26" s="38">
        <f>'Aggregate data'!$D$15*'Age data'!R13</f>
        <v>0</v>
      </c>
      <c r="V26" s="38">
        <f>'Aggregate data'!$D$15*'Age data'!S13</f>
        <v>0</v>
      </c>
      <c r="W26" s="38">
        <f>'Aggregate data'!$D$15*'Age data'!T13</f>
        <v>-5.737114634624344</v>
      </c>
      <c r="X26" s="38">
        <f>'Aggregate data'!$D$15*'Age data'!U13</f>
        <v>-11.043649902312156</v>
      </c>
      <c r="Y26" s="38">
        <f>'Aggregate data'!$D$15*'Age data'!V13</f>
        <v>-18.4275921524006</v>
      </c>
      <c r="Z26" s="38">
        <f>'Aggregate data'!$D$15*'Age data'!W13</f>
        <v>-28.984731818052442</v>
      </c>
      <c r="AA26" s="38">
        <f>'Aggregate data'!$D$15*'Age data'!X13</f>
        <v>-41.12979261823773</v>
      </c>
      <c r="AB26" s="38">
        <f>'Aggregate data'!$D$15*'Age data'!Y13</f>
        <v>-54.92216645683142</v>
      </c>
      <c r="AC26" s="38">
        <f>'Aggregate data'!$D$15*'Age data'!Z13</f>
        <v>-69.50320901686534</v>
      </c>
      <c r="AD26" s="38">
        <f>'Aggregate data'!$D$15*'Age data'!AA13</f>
        <v>-85.25334299820099</v>
      </c>
      <c r="AE26" s="38">
        <f>'Aggregate data'!$D$15*'Age data'!AB13</f>
        <v>-98.26292963906201</v>
      </c>
      <c r="AF26" s="38">
        <f>'Aggregate data'!$D$15*'Age data'!AC13</f>
        <v>-108.9299866816171</v>
      </c>
      <c r="AG26" s="38">
        <f>'Aggregate data'!$D$15*'Age data'!AD13</f>
        <v>-119.59348977990555</v>
      </c>
      <c r="AH26" s="38">
        <f>'Aggregate data'!$D$15*'Age data'!AE13</f>
        <v>-135.04933941807826</v>
      </c>
      <c r="AI26" s="38">
        <f>'Aggregate data'!$D$15*'Age data'!AF13</f>
        <v>-155.751357418706</v>
      </c>
      <c r="AJ26" s="38">
        <f>'Aggregate data'!$D$15*'Age data'!AG13</f>
        <v>-180.6521711520541</v>
      </c>
      <c r="AK26" s="38">
        <f>'Aggregate data'!$D$15*'Age data'!AH13</f>
        <v>-186.9845638386344</v>
      </c>
      <c r="AL26" s="38">
        <f>'Aggregate data'!$D$15*'Age data'!AI13</f>
        <v>-185.23812961063814</v>
      </c>
      <c r="AM26" s="38">
        <f>'Aggregate data'!$D$15*'Age data'!AJ13</f>
        <v>-185.63472098417847</v>
      </c>
      <c r="AN26" s="38">
        <f>'Aggregate data'!$D$15*'Age data'!AK13</f>
        <v>-206.3711670303458</v>
      </c>
      <c r="AO26" s="38">
        <f>'Aggregate data'!$D$15*'Age data'!AL13</f>
        <v>-223.79720194166265</v>
      </c>
      <c r="AP26" s="38">
        <f>'Aggregate data'!$D$15*'Age data'!AM13</f>
        <v>-238.65432023963146</v>
      </c>
      <c r="AQ26" s="38">
        <f>'Aggregate data'!$D$15*'Age data'!AN13</f>
        <v>-244.69925451646267</v>
      </c>
      <c r="AR26" s="38">
        <f>'Aggregate data'!$D$15*'Age data'!AO13</f>
        <v>-251.19653911483596</v>
      </c>
      <c r="AS26" s="38">
        <f>'Aggregate data'!$D$15*'Age data'!AP13</f>
        <v>-260.38670390378616</v>
      </c>
      <c r="AT26" s="38">
        <f>'Aggregate data'!$D$15*'Age data'!AQ13</f>
        <v>-268.4829394177125</v>
      </c>
      <c r="AU26" s="38">
        <f>'Aggregate data'!$D$15*'Age data'!AR13</f>
        <v>-276.15609792247756</v>
      </c>
      <c r="AV26" s="38">
        <f>'Aggregate data'!$D$15*'Age data'!AS13</f>
        <v>-279.23162528276185</v>
      </c>
      <c r="AW26" s="38">
        <f>'Aggregate data'!$D$15*'Age data'!AT13</f>
        <v>-288.93555508927665</v>
      </c>
      <c r="AX26" s="38">
        <f>'Aggregate data'!$D$15*'Age data'!AU13</f>
        <v>-289.6140130855141</v>
      </c>
      <c r="AY26" s="38">
        <f>'Aggregate data'!$D$15*'Age data'!AV13</f>
        <v>-281.88030795189644</v>
      </c>
      <c r="AZ26" s="38">
        <f>'Aggregate data'!$D$15*'Age data'!AW13</f>
        <v>-261.3084523551134</v>
      </c>
      <c r="BA26" s="38">
        <f>'Aggregate data'!$D$15*'Age data'!AX13</f>
        <v>-246.02379297281368</v>
      </c>
      <c r="BB26" s="38">
        <f>'Aggregate data'!$D$15*'Age data'!AY13</f>
        <v>-243.8357466715739</v>
      </c>
      <c r="BC26" s="38">
        <f>'Aggregate data'!$D$15*'Age data'!AZ13</f>
        <v>-245.525984269858</v>
      </c>
      <c r="BD26" s="38">
        <f>'Aggregate data'!$D$15*'Age data'!BA13</f>
        <v>-241.57244951437525</v>
      </c>
      <c r="BE26" s="38">
        <f>'Aggregate data'!$D$15*'Age data'!BB13</f>
        <v>-230.0325250475988</v>
      </c>
      <c r="BF26" s="38">
        <f>'Aggregate data'!$D$15*'Age data'!BC13</f>
        <v>-215.36539973168928</v>
      </c>
      <c r="BG26" s="38">
        <f>'Aggregate data'!$D$15*'Age data'!BD13</f>
        <v>-196.38737512720297</v>
      </c>
      <c r="BH26" s="38">
        <f>'Aggregate data'!$D$15*'Age data'!BE13</f>
        <v>-179.4524597841874</v>
      </c>
      <c r="BI26" s="38">
        <f>'Aggregate data'!$D$15*'Age data'!BF13</f>
        <v>-169.94707532771451</v>
      </c>
      <c r="BJ26" s="38">
        <f>'Aggregate data'!$D$15*'Age data'!BG13</f>
        <v>-166.07910835195463</v>
      </c>
      <c r="BK26" s="38">
        <f>'Aggregate data'!$D$15*'Age data'!BH13</f>
        <v>-166.82781074607524</v>
      </c>
      <c r="BL26" s="38">
        <f>'Aggregate data'!$D$15*'Age data'!BI13</f>
        <v>-169.0731214917827</v>
      </c>
      <c r="BM26" s="38">
        <f>'Aggregate data'!$D$15*'Age data'!BJ13</f>
        <v>-167.52247056726944</v>
      </c>
      <c r="BN26" s="38">
        <f>'Aggregate data'!$D$15*'Age data'!BK13</f>
        <v>-161.12380696148065</v>
      </c>
      <c r="BO26" s="38">
        <f>'Aggregate data'!$D$15*'Age data'!BL13</f>
        <v>-149.86864472776585</v>
      </c>
      <c r="BP26" s="38">
        <f>'Aggregate data'!$D$15*'Age data'!BM13</f>
        <v>-134.72032087785328</v>
      </c>
      <c r="BQ26" s="38">
        <f>'Aggregate data'!$D$15*'Age data'!BN13</f>
        <v>-117.99334268649098</v>
      </c>
      <c r="BR26" s="38">
        <f>'Aggregate data'!$D$15*'Age data'!BO13</f>
        <v>-107.58452201867432</v>
      </c>
      <c r="BS26" s="38">
        <f>'Aggregate data'!$D$15*'Age data'!BP13</f>
        <v>-100.32807880341855</v>
      </c>
      <c r="BT26" s="38">
        <f>'Aggregate data'!$D$15*'Age data'!BQ13</f>
        <v>-93.24655482196009</v>
      </c>
      <c r="BU26" s="38">
        <f>'Aggregate data'!$D$15*'Age data'!BR13</f>
        <v>-87.14153600649011</v>
      </c>
      <c r="BV26" s="38">
        <f>'Aggregate data'!$D$15*'Age data'!BS13</f>
        <v>-83.81326885093347</v>
      </c>
      <c r="BW26" s="38">
        <f>'Aggregate data'!$D$15*'Age data'!BT13</f>
        <v>-80.0737919529345</v>
      </c>
      <c r="BX26" s="38">
        <f>'Aggregate data'!$D$15*'Age data'!BU13</f>
        <v>-75.9354536990654</v>
      </c>
      <c r="BY26" s="38">
        <f>'Aggregate data'!$D$15*'Age data'!BV13</f>
        <v>-71.21959844560975</v>
      </c>
      <c r="BZ26" s="38">
        <f>'Aggregate data'!$D$15*'Age data'!BW13</f>
        <v>-64.02057533099521</v>
      </c>
      <c r="CA26" s="38">
        <f>'Aggregate data'!$D$15*'Age data'!BX13</f>
        <v>-55.86708607094071</v>
      </c>
      <c r="CB26" s="38">
        <f>'Aggregate data'!$D$15*'Age data'!BY13</f>
        <v>-50.315012884098735</v>
      </c>
      <c r="CC26" s="38">
        <f>'Aggregate data'!$D$15*'Age data'!BZ13</f>
        <v>-45.37506366171821</v>
      </c>
      <c r="CD26" s="38">
        <f>'Aggregate data'!$D$15*'Age data'!CA13</f>
        <v>-41.15711424467497</v>
      </c>
      <c r="CE26" s="38">
        <f>'Aggregate data'!$D$15*'Age data'!CB13</f>
        <v>-229.75844237892275</v>
      </c>
      <c r="CF26" s="38">
        <v>0</v>
      </c>
    </row>
    <row r="27" ht="12.75" customHeight="1">
      <c r="D27" t="s">
        <v>85</v>
      </c>
    </row>
    <row r="28" spans="3:15" ht="12.75" customHeight="1">
      <c r="C28" s="4"/>
      <c r="E28" s="4" t="s">
        <v>2</v>
      </c>
      <c r="F28" s="4"/>
      <c r="H28" s="10"/>
      <c r="I28" s="10"/>
      <c r="J28" s="10"/>
      <c r="K28" s="10"/>
      <c r="L28" s="10"/>
      <c r="M28" s="10"/>
      <c r="N28" s="10"/>
      <c r="O28" s="10"/>
    </row>
    <row r="29" spans="3:15" ht="12.75" customHeight="1">
      <c r="C29" s="4"/>
      <c r="E29" s="4" t="s">
        <v>1</v>
      </c>
      <c r="F29" s="4"/>
      <c r="H29" s="10"/>
      <c r="I29" s="10"/>
      <c r="J29" s="10"/>
      <c r="K29" s="10"/>
      <c r="L29" s="10"/>
      <c r="M29" s="10"/>
      <c r="N29" s="10"/>
      <c r="O29" s="10"/>
    </row>
    <row r="30" spans="3:83" ht="12.75" customHeight="1">
      <c r="C30" t="s">
        <v>65</v>
      </c>
      <c r="F30" s="25">
        <f>G30+CF30</f>
        <v>0</v>
      </c>
      <c r="G30" s="25">
        <f>SUM(H30:CE30)</f>
        <v>0</v>
      </c>
      <c r="H30" s="25">
        <f>H31+H34</f>
        <v>0</v>
      </c>
      <c r="I30" s="25">
        <f aca="true" t="shared" si="9" ref="I30:AM30">I31+I34</f>
        <v>0</v>
      </c>
      <c r="J30" s="25">
        <f t="shared" si="9"/>
        <v>0</v>
      </c>
      <c r="K30" s="25">
        <f t="shared" si="9"/>
        <v>0</v>
      </c>
      <c r="L30" s="25">
        <f t="shared" si="9"/>
        <v>0</v>
      </c>
      <c r="M30" s="25">
        <f t="shared" si="9"/>
        <v>0</v>
      </c>
      <c r="N30" s="25">
        <f t="shared" si="9"/>
        <v>0</v>
      </c>
      <c r="O30" s="25">
        <f t="shared" si="9"/>
        <v>0</v>
      </c>
      <c r="P30" s="25">
        <f t="shared" si="9"/>
        <v>0</v>
      </c>
      <c r="Q30" s="25">
        <f t="shared" si="9"/>
        <v>0</v>
      </c>
      <c r="R30" s="25">
        <f t="shared" si="9"/>
        <v>0</v>
      </c>
      <c r="S30" s="25">
        <f t="shared" si="9"/>
        <v>0</v>
      </c>
      <c r="T30" s="25">
        <f t="shared" si="9"/>
        <v>0</v>
      </c>
      <c r="U30" s="25">
        <f t="shared" si="9"/>
        <v>0</v>
      </c>
      <c r="V30" s="25">
        <f t="shared" si="9"/>
        <v>0</v>
      </c>
      <c r="W30" s="25">
        <f t="shared" si="9"/>
        <v>0.8464925411572324</v>
      </c>
      <c r="X30" s="25">
        <f t="shared" si="9"/>
        <v>108.52388221442303</v>
      </c>
      <c r="Y30" s="25">
        <f t="shared" si="9"/>
        <v>207.84594449326534</v>
      </c>
      <c r="Z30" s="25">
        <f t="shared" si="9"/>
        <v>346.7849977471071</v>
      </c>
      <c r="AA30" s="25">
        <f t="shared" si="9"/>
        <v>541.3013163102289</v>
      </c>
      <c r="AB30" s="25">
        <f t="shared" si="9"/>
        <v>741.0648035197205</v>
      </c>
      <c r="AC30" s="25">
        <f t="shared" si="9"/>
        <v>931.8723463573151</v>
      </c>
      <c r="AD30" s="25">
        <f t="shared" si="9"/>
        <v>1133.0027054617956</v>
      </c>
      <c r="AE30" s="25">
        <f t="shared" si="9"/>
        <v>1354.7072615970678</v>
      </c>
      <c r="AF30" s="25">
        <f t="shared" si="9"/>
        <v>1593.7815426737893</v>
      </c>
      <c r="AG30" s="25">
        <f t="shared" si="9"/>
        <v>1807.11056690942</v>
      </c>
      <c r="AH30" s="25">
        <f t="shared" si="9"/>
        <v>1980.2754660912271</v>
      </c>
      <c r="AI30" s="25">
        <f t="shared" si="9"/>
        <v>2049.878209759044</v>
      </c>
      <c r="AJ30" s="25">
        <f t="shared" si="9"/>
        <v>2008.8007934897928</v>
      </c>
      <c r="AK30" s="25">
        <f t="shared" si="9"/>
        <v>1786.0064677400617</v>
      </c>
      <c r="AL30" s="25">
        <f t="shared" si="9"/>
        <v>1767.5836906595791</v>
      </c>
      <c r="AM30" s="25">
        <f t="shared" si="9"/>
        <v>1985.7147537216974</v>
      </c>
      <c r="AN30" s="25">
        <f aca="true" t="shared" si="10" ref="AN30:BS30">AN31+AN34</f>
        <v>2143.3441767200534</v>
      </c>
      <c r="AO30" s="25">
        <f t="shared" si="10"/>
        <v>1722.4284862709137</v>
      </c>
      <c r="AP30" s="25">
        <f t="shared" si="10"/>
        <v>1387.6746111102127</v>
      </c>
      <c r="AQ30" s="25">
        <f t="shared" si="10"/>
        <v>1300.2019848595999</v>
      </c>
      <c r="AR30" s="25">
        <f t="shared" si="10"/>
        <v>1389.1437030028526</v>
      </c>
      <c r="AS30" s="25">
        <f t="shared" si="10"/>
        <v>1437.6174650522632</v>
      </c>
      <c r="AT30" s="25">
        <f t="shared" si="10"/>
        <v>1436.1270720818397</v>
      </c>
      <c r="AU30" s="25">
        <f t="shared" si="10"/>
        <v>1277.3727664914381</v>
      </c>
      <c r="AV30" s="25">
        <f t="shared" si="10"/>
        <v>720.9162687895725</v>
      </c>
      <c r="AW30" s="25">
        <f t="shared" si="10"/>
        <v>430.5388743612152</v>
      </c>
      <c r="AX30" s="25">
        <f t="shared" si="10"/>
        <v>23.597486529149805</v>
      </c>
      <c r="AY30" s="25">
        <f t="shared" si="10"/>
        <v>-50.01813264856834</v>
      </c>
      <c r="AZ30" s="25">
        <f t="shared" si="10"/>
        <v>-51.15416336688966</v>
      </c>
      <c r="BA30" s="25">
        <f t="shared" si="10"/>
        <v>57.84887453815999</v>
      </c>
      <c r="BB30" s="25">
        <f t="shared" si="10"/>
        <v>45.83732242507904</v>
      </c>
      <c r="BC30" s="25">
        <f t="shared" si="10"/>
        <v>-154.30544449497035</v>
      </c>
      <c r="BD30" s="25">
        <f t="shared" si="10"/>
        <v>-449.3110625158081</v>
      </c>
      <c r="BE30" s="25">
        <f t="shared" si="10"/>
        <v>-738.8830914411333</v>
      </c>
      <c r="BF30" s="25">
        <f t="shared" si="10"/>
        <v>-874.25290464469</v>
      </c>
      <c r="BG30" s="25">
        <f t="shared" si="10"/>
        <v>-838.629583974948</v>
      </c>
      <c r="BH30" s="25">
        <f t="shared" si="10"/>
        <v>-676.7127920663372</v>
      </c>
      <c r="BI30" s="25">
        <f t="shared" si="10"/>
        <v>-510.5243281143118</v>
      </c>
      <c r="BJ30" s="25">
        <f t="shared" si="10"/>
        <v>-423.0981128902343</v>
      </c>
      <c r="BK30" s="25">
        <f t="shared" si="10"/>
        <v>-442.7245427280318</v>
      </c>
      <c r="BL30" s="25">
        <f t="shared" si="10"/>
        <v>-623.009910997546</v>
      </c>
      <c r="BM30" s="25">
        <f t="shared" si="10"/>
        <v>-838.683736105955</v>
      </c>
      <c r="BN30" s="25">
        <f t="shared" si="10"/>
        <v>-1025.8565901616132</v>
      </c>
      <c r="BO30" s="25">
        <f t="shared" si="10"/>
        <v>-1185.017181016971</v>
      </c>
      <c r="BP30" s="25">
        <f t="shared" si="10"/>
        <v>-1310.5856876866476</v>
      </c>
      <c r="BQ30" s="25">
        <f t="shared" si="10"/>
        <v>-1346.1335399049913</v>
      </c>
      <c r="BR30" s="25">
        <f t="shared" si="10"/>
        <v>-1331.551748925757</v>
      </c>
      <c r="BS30" s="25">
        <f t="shared" si="10"/>
        <v>-1375.212217091038</v>
      </c>
      <c r="BT30" s="25">
        <f aca="true" t="shared" si="11" ref="BT30:CE30">BT31+BT34</f>
        <v>-1409.381883513747</v>
      </c>
      <c r="BU30" s="25">
        <f t="shared" si="11"/>
        <v>-1391.7256922800277</v>
      </c>
      <c r="BV30" s="25">
        <f t="shared" si="11"/>
        <v>-1387.628620380165</v>
      </c>
      <c r="BW30" s="25">
        <f t="shared" si="11"/>
        <v>-1428.6923009173024</v>
      </c>
      <c r="BX30" s="25">
        <f t="shared" si="11"/>
        <v>-1394.8578929710457</v>
      </c>
      <c r="BY30" s="25">
        <f t="shared" si="11"/>
        <v>-1376.056270896444</v>
      </c>
      <c r="BZ30" s="25">
        <f t="shared" si="11"/>
        <v>-1336.3677342254907</v>
      </c>
      <c r="CA30" s="25">
        <f t="shared" si="11"/>
        <v>-1218.5022272160336</v>
      </c>
      <c r="CB30" s="25">
        <f t="shared" si="11"/>
        <v>-1085.554738203645</v>
      </c>
      <c r="CC30" s="25">
        <f t="shared" si="11"/>
        <v>-998.3275056710696</v>
      </c>
      <c r="CD30" s="25">
        <f t="shared" si="11"/>
        <v>-912.3577315911123</v>
      </c>
      <c r="CE30" s="25">
        <f t="shared" si="11"/>
        <v>-5532.63296487651</v>
      </c>
    </row>
    <row r="31" spans="4:84" ht="12.75" customHeight="1">
      <c r="D31" t="s">
        <v>86</v>
      </c>
      <c r="F31" s="25">
        <f>G31+CF31</f>
        <v>0</v>
      </c>
      <c r="G31" s="25">
        <f>SUM(H31:CE31)</f>
        <v>0</v>
      </c>
      <c r="H31" s="25">
        <f>H32+H33</f>
        <v>0</v>
      </c>
      <c r="I31" s="25">
        <f aca="true" t="shared" si="12" ref="I31:AM31">I32+I33</f>
        <v>0</v>
      </c>
      <c r="J31" s="25">
        <f t="shared" si="12"/>
        <v>0</v>
      </c>
      <c r="K31" s="25">
        <f t="shared" si="12"/>
        <v>0</v>
      </c>
      <c r="L31" s="25">
        <f t="shared" si="12"/>
        <v>0</v>
      </c>
      <c r="M31" s="25">
        <f t="shared" si="12"/>
        <v>0</v>
      </c>
      <c r="N31" s="25">
        <f t="shared" si="12"/>
        <v>0</v>
      </c>
      <c r="O31" s="25">
        <f t="shared" si="12"/>
        <v>0</v>
      </c>
      <c r="P31" s="25">
        <f t="shared" si="12"/>
        <v>0</v>
      </c>
      <c r="Q31" s="25">
        <f t="shared" si="12"/>
        <v>0</v>
      </c>
      <c r="R31" s="25">
        <f t="shared" si="12"/>
        <v>0</v>
      </c>
      <c r="S31" s="25">
        <f t="shared" si="12"/>
        <v>0</v>
      </c>
      <c r="T31" s="25">
        <f t="shared" si="12"/>
        <v>0</v>
      </c>
      <c r="U31" s="25">
        <f t="shared" si="12"/>
        <v>0</v>
      </c>
      <c r="V31" s="25">
        <f t="shared" si="12"/>
        <v>0</v>
      </c>
      <c r="W31" s="25">
        <f t="shared" si="12"/>
        <v>0.8464925411572324</v>
      </c>
      <c r="X31" s="25">
        <f t="shared" si="12"/>
        <v>108.52388221442303</v>
      </c>
      <c r="Y31" s="25">
        <f t="shared" si="12"/>
        <v>207.84594449326534</v>
      </c>
      <c r="Z31" s="25">
        <f t="shared" si="12"/>
        <v>346.7849977471071</v>
      </c>
      <c r="AA31" s="25">
        <f t="shared" si="12"/>
        <v>541.3013163102289</v>
      </c>
      <c r="AB31" s="25">
        <f t="shared" si="12"/>
        <v>741.0648035197205</v>
      </c>
      <c r="AC31" s="25">
        <f t="shared" si="12"/>
        <v>931.8723463573151</v>
      </c>
      <c r="AD31" s="25">
        <f t="shared" si="12"/>
        <v>1133.0027054617956</v>
      </c>
      <c r="AE31" s="25">
        <f t="shared" si="12"/>
        <v>1354.7072615970678</v>
      </c>
      <c r="AF31" s="25">
        <f t="shared" si="12"/>
        <v>1593.7815426737893</v>
      </c>
      <c r="AG31" s="25">
        <f t="shared" si="12"/>
        <v>1807.11056690942</v>
      </c>
      <c r="AH31" s="25">
        <f t="shared" si="12"/>
        <v>1980.2754660912271</v>
      </c>
      <c r="AI31" s="25">
        <f t="shared" si="12"/>
        <v>2049.878209759044</v>
      </c>
      <c r="AJ31" s="25">
        <f t="shared" si="12"/>
        <v>2008.8007934897928</v>
      </c>
      <c r="AK31" s="25">
        <f t="shared" si="12"/>
        <v>1786.0064677400617</v>
      </c>
      <c r="AL31" s="25">
        <f t="shared" si="12"/>
        <v>1767.5836906595791</v>
      </c>
      <c r="AM31" s="25">
        <f t="shared" si="12"/>
        <v>1985.7147537216974</v>
      </c>
      <c r="AN31" s="25">
        <f aca="true" t="shared" si="13" ref="AN31:BS31">AN32+AN33</f>
        <v>2143.3441767200534</v>
      </c>
      <c r="AO31" s="25">
        <f t="shared" si="13"/>
        <v>1722.4284862709137</v>
      </c>
      <c r="AP31" s="25">
        <f t="shared" si="13"/>
        <v>1387.6746111102127</v>
      </c>
      <c r="AQ31" s="25">
        <f t="shared" si="13"/>
        <v>1300.2019848595999</v>
      </c>
      <c r="AR31" s="25">
        <f t="shared" si="13"/>
        <v>1389.1437030028526</v>
      </c>
      <c r="AS31" s="25">
        <f t="shared" si="13"/>
        <v>1437.6174650522632</v>
      </c>
      <c r="AT31" s="25">
        <f t="shared" si="13"/>
        <v>1436.1270720818397</v>
      </c>
      <c r="AU31" s="25">
        <f t="shared" si="13"/>
        <v>1277.3727664914381</v>
      </c>
      <c r="AV31" s="25">
        <f t="shared" si="13"/>
        <v>720.9162687895725</v>
      </c>
      <c r="AW31" s="25">
        <f t="shared" si="13"/>
        <v>430.5388743612152</v>
      </c>
      <c r="AX31" s="25">
        <f t="shared" si="13"/>
        <v>23.597486529149805</v>
      </c>
      <c r="AY31" s="25">
        <f t="shared" si="13"/>
        <v>-50.01813264856834</v>
      </c>
      <c r="AZ31" s="25">
        <f t="shared" si="13"/>
        <v>-51.15416336688966</v>
      </c>
      <c r="BA31" s="25">
        <f t="shared" si="13"/>
        <v>57.84887453815999</v>
      </c>
      <c r="BB31" s="25">
        <f t="shared" si="13"/>
        <v>45.83732242507904</v>
      </c>
      <c r="BC31" s="25">
        <f t="shared" si="13"/>
        <v>-154.30544449497035</v>
      </c>
      <c r="BD31" s="25">
        <f t="shared" si="13"/>
        <v>-449.3110625158081</v>
      </c>
      <c r="BE31" s="25">
        <f t="shared" si="13"/>
        <v>-738.8830914411333</v>
      </c>
      <c r="BF31" s="25">
        <f t="shared" si="13"/>
        <v>-874.25290464469</v>
      </c>
      <c r="BG31" s="25">
        <f t="shared" si="13"/>
        <v>-838.629583974948</v>
      </c>
      <c r="BH31" s="25">
        <f t="shared" si="13"/>
        <v>-676.7127920663372</v>
      </c>
      <c r="BI31" s="25">
        <f t="shared" si="13"/>
        <v>-510.5243281143118</v>
      </c>
      <c r="BJ31" s="25">
        <f t="shared" si="13"/>
        <v>-423.0981128902343</v>
      </c>
      <c r="BK31" s="25">
        <f t="shared" si="13"/>
        <v>-442.7245427280318</v>
      </c>
      <c r="BL31" s="25">
        <f t="shared" si="13"/>
        <v>-623.009910997546</v>
      </c>
      <c r="BM31" s="25">
        <f t="shared" si="13"/>
        <v>-838.683736105955</v>
      </c>
      <c r="BN31" s="25">
        <f t="shared" si="13"/>
        <v>-1025.8565901616132</v>
      </c>
      <c r="BO31" s="25">
        <f t="shared" si="13"/>
        <v>-1185.017181016971</v>
      </c>
      <c r="BP31" s="25">
        <f t="shared" si="13"/>
        <v>-1310.5856876866476</v>
      </c>
      <c r="BQ31" s="25">
        <f t="shared" si="13"/>
        <v>-1346.1335399049913</v>
      </c>
      <c r="BR31" s="25">
        <f t="shared" si="13"/>
        <v>-1331.551748925757</v>
      </c>
      <c r="BS31" s="25">
        <f t="shared" si="13"/>
        <v>-1375.212217091038</v>
      </c>
      <c r="BT31" s="25">
        <f aca="true" t="shared" si="14" ref="BT31:CE31">BT32+BT33</f>
        <v>-1409.381883513747</v>
      </c>
      <c r="BU31" s="25">
        <f t="shared" si="14"/>
        <v>-1391.7256922800277</v>
      </c>
      <c r="BV31" s="25">
        <f t="shared" si="14"/>
        <v>-1387.628620380165</v>
      </c>
      <c r="BW31" s="25">
        <f t="shared" si="14"/>
        <v>-1428.6923009173024</v>
      </c>
      <c r="BX31" s="25">
        <f t="shared" si="14"/>
        <v>-1394.8578929710457</v>
      </c>
      <c r="BY31" s="25">
        <f t="shared" si="14"/>
        <v>-1376.056270896444</v>
      </c>
      <c r="BZ31" s="25">
        <f t="shared" si="14"/>
        <v>-1336.3677342254907</v>
      </c>
      <c r="CA31" s="25">
        <f t="shared" si="14"/>
        <v>-1218.5022272160336</v>
      </c>
      <c r="CB31" s="25">
        <f t="shared" si="14"/>
        <v>-1085.554738203645</v>
      </c>
      <c r="CC31" s="25">
        <f t="shared" si="14"/>
        <v>-998.3275056710696</v>
      </c>
      <c r="CD31" s="25">
        <f t="shared" si="14"/>
        <v>-912.3577315911123</v>
      </c>
      <c r="CE31" s="25">
        <f t="shared" si="14"/>
        <v>-5532.63296487651</v>
      </c>
      <c r="CF31" s="25">
        <f>CF32+CF33</f>
        <v>0</v>
      </c>
    </row>
    <row r="32" spans="5:84" ht="12.75" customHeight="1">
      <c r="E32" t="s">
        <v>92</v>
      </c>
      <c r="F32" s="25">
        <f>G32+CF32</f>
        <v>5.502442945726216E-11</v>
      </c>
      <c r="G32" s="25">
        <f>SUM(H32:CE32)</f>
        <v>5.502442945726216E-11</v>
      </c>
      <c r="H32" s="25">
        <f>H40</f>
        <v>0</v>
      </c>
      <c r="I32" s="25">
        <f aca="true" t="shared" si="15" ref="I32:BT32">I40</f>
        <v>0</v>
      </c>
      <c r="J32" s="25">
        <f t="shared" si="15"/>
        <v>0</v>
      </c>
      <c r="K32" s="25">
        <f t="shared" si="15"/>
        <v>0</v>
      </c>
      <c r="L32" s="25">
        <f t="shared" si="15"/>
        <v>0</v>
      </c>
      <c r="M32" s="25">
        <f t="shared" si="15"/>
        <v>0</v>
      </c>
      <c r="N32" s="25">
        <f t="shared" si="15"/>
        <v>0</v>
      </c>
      <c r="O32" s="25">
        <f t="shared" si="15"/>
        <v>0</v>
      </c>
      <c r="P32" s="25">
        <f t="shared" si="15"/>
        <v>0</v>
      </c>
      <c r="Q32" s="25">
        <f t="shared" si="15"/>
        <v>0</v>
      </c>
      <c r="R32" s="25">
        <f t="shared" si="15"/>
        <v>0</v>
      </c>
      <c r="S32" s="25">
        <f t="shared" si="15"/>
        <v>0</v>
      </c>
      <c r="T32" s="25">
        <f t="shared" si="15"/>
        <v>0</v>
      </c>
      <c r="U32" s="25">
        <f t="shared" si="15"/>
        <v>0</v>
      </c>
      <c r="V32" s="25">
        <f t="shared" si="15"/>
        <v>0</v>
      </c>
      <c r="W32" s="25">
        <f t="shared" si="15"/>
        <v>-51.4688111183137</v>
      </c>
      <c r="X32" s="25">
        <f t="shared" si="15"/>
        <v>-45.84188723361762</v>
      </c>
      <c r="Y32" s="25">
        <f t="shared" si="15"/>
        <v>-63.34507035579713</v>
      </c>
      <c r="Z32" s="25">
        <f t="shared" si="15"/>
        <v>-88.632044869993</v>
      </c>
      <c r="AA32" s="25">
        <f t="shared" si="15"/>
        <v>-89.61627849173982</v>
      </c>
      <c r="AB32" s="25">
        <f t="shared" si="15"/>
        <v>-84.14752872739388</v>
      </c>
      <c r="AC32" s="25">
        <f t="shared" si="15"/>
        <v>-88.13191565159887</v>
      </c>
      <c r="AD32" s="25">
        <f t="shared" si="15"/>
        <v>-96.2307824708146</v>
      </c>
      <c r="AE32" s="25">
        <f t="shared" si="15"/>
        <v>-103.97396540810603</v>
      </c>
      <c r="AF32" s="25">
        <f t="shared" si="15"/>
        <v>-91.01166808126115</v>
      </c>
      <c r="AG32" s="25">
        <f t="shared" si="15"/>
        <v>-71.07313336680915</v>
      </c>
      <c r="AH32" s="25">
        <f t="shared" si="15"/>
        <v>-20.07075907828657</v>
      </c>
      <c r="AI32" s="25">
        <f t="shared" si="15"/>
        <v>32.06176196109911</v>
      </c>
      <c r="AJ32" s="25">
        <f t="shared" si="15"/>
        <v>119.28538992483797</v>
      </c>
      <c r="AK32" s="25">
        <f t="shared" si="15"/>
        <v>19.19751803131672</v>
      </c>
      <c r="AL32" s="25">
        <f t="shared" si="15"/>
        <v>-98.37267107788445</v>
      </c>
      <c r="AM32" s="25">
        <f t="shared" si="15"/>
        <v>-69.62239062598877</v>
      </c>
      <c r="AN32" s="25">
        <f t="shared" si="15"/>
        <v>211.90312696580017</v>
      </c>
      <c r="AO32" s="25">
        <f t="shared" si="15"/>
        <v>167.89772443626367</v>
      </c>
      <c r="AP32" s="25">
        <f t="shared" si="15"/>
        <v>46.02919654551333</v>
      </c>
      <c r="AQ32" s="25">
        <f t="shared" si="15"/>
        <v>-41.2518196973386</v>
      </c>
      <c r="AR32" s="25">
        <f t="shared" si="15"/>
        <v>-22.099357806465964</v>
      </c>
      <c r="AS32" s="25">
        <f t="shared" si="15"/>
        <v>0.05740385677900406</v>
      </c>
      <c r="AT32" s="25">
        <f t="shared" si="15"/>
        <v>73.67737768999461</v>
      </c>
      <c r="AU32" s="25">
        <f t="shared" si="15"/>
        <v>267.7379973669781</v>
      </c>
      <c r="AV32" s="25">
        <f t="shared" si="15"/>
        <v>133.7483040610361</v>
      </c>
      <c r="AW32" s="25">
        <f t="shared" si="15"/>
        <v>191.9829591417315</v>
      </c>
      <c r="AX32" s="25">
        <f t="shared" si="15"/>
        <v>26.90752953159584</v>
      </c>
      <c r="AY32" s="25">
        <f t="shared" si="15"/>
        <v>-8.189429145417549</v>
      </c>
      <c r="AZ32" s="25">
        <f t="shared" si="15"/>
        <v>-63.36495513042453</v>
      </c>
      <c r="BA32" s="25">
        <f t="shared" si="15"/>
        <v>-3.780538380509924</v>
      </c>
      <c r="BB32" s="25">
        <f t="shared" si="15"/>
        <v>91.64868536805079</v>
      </c>
      <c r="BC32" s="25">
        <f t="shared" si="15"/>
        <v>143.36149261277654</v>
      </c>
      <c r="BD32" s="25">
        <f t="shared" si="15"/>
        <v>142.75755115244715</v>
      </c>
      <c r="BE32" s="25">
        <f t="shared" si="15"/>
        <v>63.104058245995006</v>
      </c>
      <c r="BF32" s="25">
        <f t="shared" si="15"/>
        <v>-24.03623313483905</v>
      </c>
      <c r="BG32" s="25">
        <f t="shared" si="15"/>
        <v>-86.36223993754555</v>
      </c>
      <c r="BH32" s="25">
        <f t="shared" si="15"/>
        <v>-88.416262617445</v>
      </c>
      <c r="BI32" s="25">
        <f t="shared" si="15"/>
        <v>-50.03206021470503</v>
      </c>
      <c r="BJ32" s="25">
        <f t="shared" si="15"/>
        <v>0.8900650816473714</v>
      </c>
      <c r="BK32" s="25">
        <f t="shared" si="15"/>
        <v>78.13146925275984</v>
      </c>
      <c r="BL32" s="25">
        <f t="shared" si="15"/>
        <v>94.09074451017243</v>
      </c>
      <c r="BM32" s="25">
        <f t="shared" si="15"/>
        <v>76.54428686694995</v>
      </c>
      <c r="BN32" s="25">
        <f t="shared" si="15"/>
        <v>63.97931203063607</v>
      </c>
      <c r="BO32" s="25">
        <f t="shared" si="15"/>
        <v>54.649533799058474</v>
      </c>
      <c r="BP32" s="25">
        <f t="shared" si="15"/>
        <v>14.354326264727419</v>
      </c>
      <c r="BQ32" s="25">
        <f t="shared" si="15"/>
        <v>2.9074753604500927</v>
      </c>
      <c r="BR32" s="25">
        <f t="shared" si="15"/>
        <v>12.537067876997924</v>
      </c>
      <c r="BS32" s="25">
        <f t="shared" si="15"/>
        <v>10.751339723986604</v>
      </c>
      <c r="BT32" s="25">
        <f t="shared" si="15"/>
        <v>-7.435989868007667</v>
      </c>
      <c r="BU32" s="25">
        <f aca="true" t="shared" si="16" ref="BU32:CF32">BU40</f>
        <v>1.1208837632052493</v>
      </c>
      <c r="BV32" s="25">
        <f t="shared" si="16"/>
        <v>13.314533269121956</v>
      </c>
      <c r="BW32" s="25">
        <f t="shared" si="16"/>
        <v>-1.938209281833407</v>
      </c>
      <c r="BX32" s="25">
        <f t="shared" si="16"/>
        <v>8.930625884247586</v>
      </c>
      <c r="BY32" s="25">
        <f t="shared" si="16"/>
        <v>-0.6352688195795793</v>
      </c>
      <c r="BZ32" s="25">
        <f t="shared" si="16"/>
        <v>-43.032324146221356</v>
      </c>
      <c r="CA32" s="25">
        <f t="shared" si="16"/>
        <v>-67.20757291930775</v>
      </c>
      <c r="CB32" s="25">
        <f t="shared" si="16"/>
        <v>-48.99695963214168</v>
      </c>
      <c r="CC32" s="25">
        <f t="shared" si="16"/>
        <v>-52.9144924858628</v>
      </c>
      <c r="CD32" s="25">
        <f t="shared" si="16"/>
        <v>-56.828305547912066</v>
      </c>
      <c r="CE32" s="25">
        <f t="shared" si="16"/>
        <v>-435.4988152529594</v>
      </c>
      <c r="CF32" s="25">
        <f t="shared" si="16"/>
        <v>0</v>
      </c>
    </row>
    <row r="33" spans="5:84" ht="12.75" customHeight="1">
      <c r="E33" t="s">
        <v>93</v>
      </c>
      <c r="F33" s="25">
        <f aca="true" t="shared" si="17" ref="F33:AK33">F43</f>
        <v>0</v>
      </c>
      <c r="G33" s="25">
        <f t="shared" si="17"/>
        <v>0</v>
      </c>
      <c r="H33" s="25">
        <f>H43</f>
        <v>0</v>
      </c>
      <c r="I33" s="25">
        <f t="shared" si="17"/>
        <v>0</v>
      </c>
      <c r="J33" s="25">
        <f t="shared" si="17"/>
        <v>0</v>
      </c>
      <c r="K33" s="25">
        <f t="shared" si="17"/>
        <v>0</v>
      </c>
      <c r="L33" s="25">
        <f t="shared" si="17"/>
        <v>0</v>
      </c>
      <c r="M33" s="25">
        <f t="shared" si="17"/>
        <v>0</v>
      </c>
      <c r="N33" s="25">
        <f t="shared" si="17"/>
        <v>0</v>
      </c>
      <c r="O33" s="25">
        <f t="shared" si="17"/>
        <v>0</v>
      </c>
      <c r="P33" s="25">
        <f t="shared" si="17"/>
        <v>0</v>
      </c>
      <c r="Q33" s="25">
        <f t="shared" si="17"/>
        <v>0</v>
      </c>
      <c r="R33" s="25">
        <f t="shared" si="17"/>
        <v>0</v>
      </c>
      <c r="S33" s="25">
        <f t="shared" si="17"/>
        <v>0</v>
      </c>
      <c r="T33" s="25">
        <f t="shared" si="17"/>
        <v>0</v>
      </c>
      <c r="U33" s="25">
        <f t="shared" si="17"/>
        <v>0</v>
      </c>
      <c r="V33" s="25">
        <f t="shared" si="17"/>
        <v>0</v>
      </c>
      <c r="W33" s="25">
        <f t="shared" si="17"/>
        <v>52.315303659470935</v>
      </c>
      <c r="X33" s="25">
        <f t="shared" si="17"/>
        <v>154.36576944804065</v>
      </c>
      <c r="Y33" s="25">
        <f t="shared" si="17"/>
        <v>271.19101484906247</v>
      </c>
      <c r="Z33" s="25">
        <f t="shared" si="17"/>
        <v>435.4170426171001</v>
      </c>
      <c r="AA33" s="25">
        <f t="shared" si="17"/>
        <v>630.9175948019688</v>
      </c>
      <c r="AB33" s="25">
        <f t="shared" si="17"/>
        <v>825.2123322471144</v>
      </c>
      <c r="AC33" s="25">
        <f t="shared" si="17"/>
        <v>1020.004262008914</v>
      </c>
      <c r="AD33" s="25">
        <f t="shared" si="17"/>
        <v>1229.2334879326102</v>
      </c>
      <c r="AE33" s="25">
        <f t="shared" si="17"/>
        <v>1458.681227005174</v>
      </c>
      <c r="AF33" s="25">
        <f t="shared" si="17"/>
        <v>1684.7932107550505</v>
      </c>
      <c r="AG33" s="25">
        <f t="shared" si="17"/>
        <v>1878.183700276229</v>
      </c>
      <c r="AH33" s="25">
        <f t="shared" si="17"/>
        <v>2000.3462251695137</v>
      </c>
      <c r="AI33" s="25">
        <f t="shared" si="17"/>
        <v>2017.8164477979449</v>
      </c>
      <c r="AJ33" s="25">
        <f t="shared" si="17"/>
        <v>1889.5154035649548</v>
      </c>
      <c r="AK33" s="25">
        <f t="shared" si="17"/>
        <v>1766.8089497087449</v>
      </c>
      <c r="AL33" s="25">
        <f aca="true" t="shared" si="18" ref="AL33:BQ33">AL43</f>
        <v>1865.9563617374636</v>
      </c>
      <c r="AM33" s="25">
        <f t="shared" si="18"/>
        <v>2055.3371443476863</v>
      </c>
      <c r="AN33" s="25">
        <f t="shared" si="18"/>
        <v>1931.441049754253</v>
      </c>
      <c r="AO33" s="25">
        <f t="shared" si="18"/>
        <v>1554.53076183465</v>
      </c>
      <c r="AP33" s="25">
        <f t="shared" si="18"/>
        <v>1341.6454145646994</v>
      </c>
      <c r="AQ33" s="25">
        <f t="shared" si="18"/>
        <v>1341.4538045569384</v>
      </c>
      <c r="AR33" s="25">
        <f t="shared" si="18"/>
        <v>1411.2430608093186</v>
      </c>
      <c r="AS33" s="25">
        <f t="shared" si="18"/>
        <v>1437.5600611954842</v>
      </c>
      <c r="AT33" s="25">
        <f t="shared" si="18"/>
        <v>1362.4496943918452</v>
      </c>
      <c r="AU33" s="25">
        <f t="shared" si="18"/>
        <v>1009.63476912446</v>
      </c>
      <c r="AV33" s="25">
        <f t="shared" si="18"/>
        <v>587.1679647285364</v>
      </c>
      <c r="AW33" s="25">
        <f t="shared" si="18"/>
        <v>238.55591521948372</v>
      </c>
      <c r="AX33" s="25">
        <f t="shared" si="18"/>
        <v>-3.3100430024460366</v>
      </c>
      <c r="AY33" s="25">
        <f t="shared" si="18"/>
        <v>-41.82870350315079</v>
      </c>
      <c r="AZ33" s="25">
        <f t="shared" si="18"/>
        <v>12.210791763534871</v>
      </c>
      <c r="BA33" s="25">
        <f t="shared" si="18"/>
        <v>61.629412918669914</v>
      </c>
      <c r="BB33" s="25">
        <f t="shared" si="18"/>
        <v>-45.811362942971755</v>
      </c>
      <c r="BC33" s="25">
        <f t="shared" si="18"/>
        <v>-297.6669371077469</v>
      </c>
      <c r="BD33" s="25">
        <f t="shared" si="18"/>
        <v>-592.0686136682552</v>
      </c>
      <c r="BE33" s="25">
        <f t="shared" si="18"/>
        <v>-801.9871496871283</v>
      </c>
      <c r="BF33" s="25">
        <f t="shared" si="18"/>
        <v>-850.216671509851</v>
      </c>
      <c r="BG33" s="25">
        <f t="shared" si="18"/>
        <v>-752.2673440374024</v>
      </c>
      <c r="BH33" s="25">
        <f t="shared" si="18"/>
        <v>-588.2965294488922</v>
      </c>
      <c r="BI33" s="25">
        <f t="shared" si="18"/>
        <v>-460.49226789960676</v>
      </c>
      <c r="BJ33" s="25">
        <f t="shared" si="18"/>
        <v>-423.98817797188167</v>
      </c>
      <c r="BK33" s="25">
        <f t="shared" si="18"/>
        <v>-520.8560119807917</v>
      </c>
      <c r="BL33" s="25">
        <f t="shared" si="18"/>
        <v>-717.1006555077183</v>
      </c>
      <c r="BM33" s="25">
        <f t="shared" si="18"/>
        <v>-915.2280229729049</v>
      </c>
      <c r="BN33" s="25">
        <f t="shared" si="18"/>
        <v>-1089.8359021922493</v>
      </c>
      <c r="BO33" s="25">
        <f t="shared" si="18"/>
        <v>-1239.6667148160295</v>
      </c>
      <c r="BP33" s="25">
        <f t="shared" si="18"/>
        <v>-1324.940013951375</v>
      </c>
      <c r="BQ33" s="25">
        <f t="shared" si="18"/>
        <v>-1349.0410152654413</v>
      </c>
      <c r="BR33" s="25">
        <f aca="true" t="shared" si="19" ref="BR33:CE33">BR43</f>
        <v>-1344.088816802755</v>
      </c>
      <c r="BS33" s="25">
        <f t="shared" si="19"/>
        <v>-1385.9635568150245</v>
      </c>
      <c r="BT33" s="25">
        <f t="shared" si="19"/>
        <v>-1401.9458936457393</v>
      </c>
      <c r="BU33" s="25">
        <f t="shared" si="19"/>
        <v>-1392.846576043233</v>
      </c>
      <c r="BV33" s="25">
        <f t="shared" si="19"/>
        <v>-1400.943153649287</v>
      </c>
      <c r="BW33" s="25">
        <f t="shared" si="19"/>
        <v>-1426.754091635469</v>
      </c>
      <c r="BX33" s="25">
        <f t="shared" si="19"/>
        <v>-1403.7885188552932</v>
      </c>
      <c r="BY33" s="25">
        <f t="shared" si="19"/>
        <v>-1375.4210020768644</v>
      </c>
      <c r="BZ33" s="25">
        <f t="shared" si="19"/>
        <v>-1293.3354100792694</v>
      </c>
      <c r="CA33" s="25">
        <f t="shared" si="19"/>
        <v>-1151.2946542967259</v>
      </c>
      <c r="CB33" s="25">
        <f t="shared" si="19"/>
        <v>-1036.5577785715034</v>
      </c>
      <c r="CC33" s="25">
        <f t="shared" si="19"/>
        <v>-945.4130131852069</v>
      </c>
      <c r="CD33" s="25">
        <f t="shared" si="19"/>
        <v>-855.5294260432001</v>
      </c>
      <c r="CE33" s="25">
        <f t="shared" si="19"/>
        <v>-5097.134149623551</v>
      </c>
      <c r="CF33" s="25">
        <f>CF43</f>
        <v>0</v>
      </c>
    </row>
    <row r="34" spans="1:15" ht="12.75" customHeight="1">
      <c r="A34" s="12"/>
      <c r="B34" s="12"/>
      <c r="C34" s="12"/>
      <c r="D34" s="12" t="s">
        <v>87</v>
      </c>
      <c r="E34" s="12"/>
      <c r="F34" s="12"/>
      <c r="H34" s="12"/>
      <c r="I34" s="12"/>
      <c r="J34" s="12"/>
      <c r="K34" s="12"/>
      <c r="L34" s="12"/>
      <c r="M34" s="12"/>
      <c r="N34" s="12"/>
      <c r="O34" s="12"/>
    </row>
    <row r="35" ht="12.75" customHeight="1">
      <c r="E35" t="s">
        <v>92</v>
      </c>
    </row>
    <row r="36" spans="1:15" ht="12.75" customHeight="1">
      <c r="A36" s="12"/>
      <c r="B36" s="12"/>
      <c r="C36" s="12"/>
      <c r="D36" s="12"/>
      <c r="E36" s="12" t="s">
        <v>93</v>
      </c>
      <c r="F36" s="12"/>
      <c r="G36" s="12"/>
      <c r="H36" s="12"/>
      <c r="I36" s="12"/>
      <c r="J36" s="12"/>
      <c r="K36" s="12"/>
      <c r="L36" s="12"/>
      <c r="M36" s="12"/>
      <c r="N36" s="12"/>
      <c r="O36" s="12"/>
    </row>
    <row r="37" spans="1:83" ht="6.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row>
    <row r="38" spans="1:83" ht="12.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row>
    <row r="39" spans="1:83" ht="12.75" customHeight="1">
      <c r="A39" s="12" t="s">
        <v>139</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row>
    <row r="40" spans="1:84" ht="12.75" customHeight="1">
      <c r="A40" s="12"/>
      <c r="B40" s="12" t="s">
        <v>140</v>
      </c>
      <c r="C40" s="12"/>
      <c r="D40" s="12"/>
      <c r="E40" s="12"/>
      <c r="F40" s="28">
        <f>F41+F42</f>
        <v>5.468336894409731E-11</v>
      </c>
      <c r="G40" s="28">
        <f>G41+G42</f>
        <v>5.468336894409731E-11</v>
      </c>
      <c r="H40" s="28">
        <f>H41+H42</f>
        <v>0</v>
      </c>
      <c r="I40" s="28">
        <f aca="true" t="shared" si="20" ref="I40:BT40">I41+I42</f>
        <v>0</v>
      </c>
      <c r="J40" s="28">
        <f t="shared" si="20"/>
        <v>0</v>
      </c>
      <c r="K40" s="28">
        <f t="shared" si="20"/>
        <v>0</v>
      </c>
      <c r="L40" s="28">
        <f t="shared" si="20"/>
        <v>0</v>
      </c>
      <c r="M40" s="28">
        <f t="shared" si="20"/>
        <v>0</v>
      </c>
      <c r="N40" s="28">
        <f t="shared" si="20"/>
        <v>0</v>
      </c>
      <c r="O40" s="28">
        <f t="shared" si="20"/>
        <v>0</v>
      </c>
      <c r="P40" s="28">
        <f t="shared" si="20"/>
        <v>0</v>
      </c>
      <c r="Q40" s="28">
        <f t="shared" si="20"/>
        <v>0</v>
      </c>
      <c r="R40" s="28">
        <f t="shared" si="20"/>
        <v>0</v>
      </c>
      <c r="S40" s="28">
        <f t="shared" si="20"/>
        <v>0</v>
      </c>
      <c r="T40" s="28">
        <f t="shared" si="20"/>
        <v>0</v>
      </c>
      <c r="U40" s="28">
        <f t="shared" si="20"/>
        <v>0</v>
      </c>
      <c r="V40" s="28">
        <f t="shared" si="20"/>
        <v>0</v>
      </c>
      <c r="W40" s="28">
        <f t="shared" si="20"/>
        <v>-51.4688111183137</v>
      </c>
      <c r="X40" s="28">
        <f t="shared" si="20"/>
        <v>-45.84188723361762</v>
      </c>
      <c r="Y40" s="28">
        <f t="shared" si="20"/>
        <v>-63.34507035579713</v>
      </c>
      <c r="Z40" s="28">
        <f t="shared" si="20"/>
        <v>-88.632044869993</v>
      </c>
      <c r="AA40" s="28">
        <f t="shared" si="20"/>
        <v>-89.61627849173982</v>
      </c>
      <c r="AB40" s="28">
        <f t="shared" si="20"/>
        <v>-84.14752872739388</v>
      </c>
      <c r="AC40" s="28">
        <f t="shared" si="20"/>
        <v>-88.13191565159887</v>
      </c>
      <c r="AD40" s="28">
        <f t="shared" si="20"/>
        <v>-96.2307824708146</v>
      </c>
      <c r="AE40" s="28">
        <f t="shared" si="20"/>
        <v>-103.97396540810603</v>
      </c>
      <c r="AF40" s="28">
        <f t="shared" si="20"/>
        <v>-91.01166808126115</v>
      </c>
      <c r="AG40" s="28">
        <f t="shared" si="20"/>
        <v>-71.07313336680915</v>
      </c>
      <c r="AH40" s="28">
        <f t="shared" si="20"/>
        <v>-20.07075907828657</v>
      </c>
      <c r="AI40" s="28">
        <f t="shared" si="20"/>
        <v>32.06176196109911</v>
      </c>
      <c r="AJ40" s="28">
        <f t="shared" si="20"/>
        <v>119.28538992483797</v>
      </c>
      <c r="AK40" s="28">
        <f t="shared" si="20"/>
        <v>19.19751803131672</v>
      </c>
      <c r="AL40" s="28">
        <f t="shared" si="20"/>
        <v>-98.37267107788445</v>
      </c>
      <c r="AM40" s="28">
        <f t="shared" si="20"/>
        <v>-69.62239062598877</v>
      </c>
      <c r="AN40" s="28">
        <f t="shared" si="20"/>
        <v>211.90312696580017</v>
      </c>
      <c r="AO40" s="28">
        <f t="shared" si="20"/>
        <v>167.89772443626367</v>
      </c>
      <c r="AP40" s="28">
        <f t="shared" si="20"/>
        <v>46.02919654551333</v>
      </c>
      <c r="AQ40" s="28">
        <f t="shared" si="20"/>
        <v>-41.2518196973386</v>
      </c>
      <c r="AR40" s="28">
        <f t="shared" si="20"/>
        <v>-22.099357806465964</v>
      </c>
      <c r="AS40" s="28">
        <f t="shared" si="20"/>
        <v>0.05740385677900406</v>
      </c>
      <c r="AT40" s="28">
        <f t="shared" si="20"/>
        <v>73.67737768999461</v>
      </c>
      <c r="AU40" s="28">
        <f t="shared" si="20"/>
        <v>267.7379973669781</v>
      </c>
      <c r="AV40" s="28">
        <f t="shared" si="20"/>
        <v>133.7483040610361</v>
      </c>
      <c r="AW40" s="28">
        <f t="shared" si="20"/>
        <v>191.9829591417315</v>
      </c>
      <c r="AX40" s="28">
        <f t="shared" si="20"/>
        <v>26.90752953159584</v>
      </c>
      <c r="AY40" s="28">
        <f t="shared" si="20"/>
        <v>-8.189429145417549</v>
      </c>
      <c r="AZ40" s="28">
        <f t="shared" si="20"/>
        <v>-63.36495513042453</v>
      </c>
      <c r="BA40" s="28">
        <f t="shared" si="20"/>
        <v>-3.780538380509924</v>
      </c>
      <c r="BB40" s="28">
        <f t="shared" si="20"/>
        <v>91.64868536805079</v>
      </c>
      <c r="BC40" s="28">
        <f t="shared" si="20"/>
        <v>143.36149261277654</v>
      </c>
      <c r="BD40" s="28">
        <f t="shared" si="20"/>
        <v>142.75755115244715</v>
      </c>
      <c r="BE40" s="28">
        <f t="shared" si="20"/>
        <v>63.104058245995006</v>
      </c>
      <c r="BF40" s="28">
        <f t="shared" si="20"/>
        <v>-24.03623313483905</v>
      </c>
      <c r="BG40" s="28">
        <f t="shared" si="20"/>
        <v>-86.36223993754555</v>
      </c>
      <c r="BH40" s="28">
        <f t="shared" si="20"/>
        <v>-88.416262617445</v>
      </c>
      <c r="BI40" s="28">
        <f t="shared" si="20"/>
        <v>-50.03206021470503</v>
      </c>
      <c r="BJ40" s="28">
        <f t="shared" si="20"/>
        <v>0.8900650816473714</v>
      </c>
      <c r="BK40" s="28">
        <f t="shared" si="20"/>
        <v>78.13146925275984</v>
      </c>
      <c r="BL40" s="28">
        <f t="shared" si="20"/>
        <v>94.09074451017243</v>
      </c>
      <c r="BM40" s="28">
        <f t="shared" si="20"/>
        <v>76.54428686694995</v>
      </c>
      <c r="BN40" s="28">
        <f t="shared" si="20"/>
        <v>63.97931203063607</v>
      </c>
      <c r="BO40" s="28">
        <f t="shared" si="20"/>
        <v>54.649533799058474</v>
      </c>
      <c r="BP40" s="28">
        <f t="shared" si="20"/>
        <v>14.354326264727419</v>
      </c>
      <c r="BQ40" s="28">
        <f t="shared" si="20"/>
        <v>2.9074753604500927</v>
      </c>
      <c r="BR40" s="28">
        <f t="shared" si="20"/>
        <v>12.537067876997924</v>
      </c>
      <c r="BS40" s="28">
        <f t="shared" si="20"/>
        <v>10.751339723986604</v>
      </c>
      <c r="BT40" s="28">
        <f t="shared" si="20"/>
        <v>-7.435989868007667</v>
      </c>
      <c r="BU40" s="28">
        <f aca="true" t="shared" si="21" ref="BU40:CF40">BU41+BU42</f>
        <v>1.1208837632052493</v>
      </c>
      <c r="BV40" s="28">
        <f t="shared" si="21"/>
        <v>13.314533269121956</v>
      </c>
      <c r="BW40" s="28">
        <f t="shared" si="21"/>
        <v>-1.938209281833407</v>
      </c>
      <c r="BX40" s="28">
        <f t="shared" si="21"/>
        <v>8.930625884247586</v>
      </c>
      <c r="BY40" s="28">
        <f t="shared" si="21"/>
        <v>-0.6352688195795793</v>
      </c>
      <c r="BZ40" s="28">
        <f t="shared" si="21"/>
        <v>-43.032324146221356</v>
      </c>
      <c r="CA40" s="28">
        <f t="shared" si="21"/>
        <v>-67.20757291930775</v>
      </c>
      <c r="CB40" s="28">
        <f t="shared" si="21"/>
        <v>-48.99695963214168</v>
      </c>
      <c r="CC40" s="28">
        <f t="shared" si="21"/>
        <v>-52.9144924858628</v>
      </c>
      <c r="CD40" s="28">
        <f t="shared" si="21"/>
        <v>-56.828305547912066</v>
      </c>
      <c r="CE40" s="28">
        <f t="shared" si="21"/>
        <v>-435.4988152529594</v>
      </c>
      <c r="CF40" s="28">
        <f t="shared" si="21"/>
        <v>0</v>
      </c>
    </row>
    <row r="41" spans="1:84" ht="12.75" customHeight="1">
      <c r="A41" s="12"/>
      <c r="B41" s="12"/>
      <c r="C41" s="12" t="s">
        <v>141</v>
      </c>
      <c r="D41" s="12"/>
      <c r="E41" s="12"/>
      <c r="F41" s="25">
        <f>G41+CF41</f>
        <v>2.944489096989855E-11</v>
      </c>
      <c r="G41" s="25">
        <f>SUM(H41:CE41)</f>
        <v>2.944489096989855E-11</v>
      </c>
      <c r="H41" s="25">
        <f>Mg_midpt*'Age data'!E15</f>
        <v>0</v>
      </c>
      <c r="I41" s="25">
        <f>Mg_midpt*'Age data'!F15</f>
        <v>0</v>
      </c>
      <c r="J41" s="25">
        <f>Mg_midpt*'Age data'!G15</f>
        <v>0</v>
      </c>
      <c r="K41" s="25">
        <f>Mg_midpt*'Age data'!H15</f>
        <v>0</v>
      </c>
      <c r="L41" s="25">
        <f>Mg_midpt*'Age data'!I15</f>
        <v>0</v>
      </c>
      <c r="M41" s="25">
        <f>Mg_midpt*'Age data'!J15</f>
        <v>0</v>
      </c>
      <c r="N41" s="25">
        <f>Mg_midpt*'Age data'!K15</f>
        <v>0</v>
      </c>
      <c r="O41" s="25">
        <f>Mg_midpt*'Age data'!L15</f>
        <v>0</v>
      </c>
      <c r="P41" s="25">
        <f>Mg_midpt*'Age data'!M15</f>
        <v>0</v>
      </c>
      <c r="Q41" s="25">
        <f>Mg_midpt*'Age data'!N15</f>
        <v>0</v>
      </c>
      <c r="R41" s="25">
        <f>Mg_midpt*'Age data'!O15</f>
        <v>0</v>
      </c>
      <c r="S41" s="25">
        <f>Mg_midpt*'Age data'!P15</f>
        <v>0</v>
      </c>
      <c r="T41" s="25">
        <f>Mg_midpt*'Age data'!Q15</f>
        <v>0</v>
      </c>
      <c r="U41" s="25">
        <f>Mg_midpt*'Age data'!R15</f>
        <v>0</v>
      </c>
      <c r="V41" s="25">
        <f>Mg_midpt*'Age data'!S15</f>
        <v>0</v>
      </c>
      <c r="W41" s="25">
        <f>Mg_midpt*'Age data'!T15</f>
        <v>-51.54181681406177</v>
      </c>
      <c r="X41" s="25">
        <f>Mg_midpt*'Age data'!U15</f>
        <v>-46.21545835372961</v>
      </c>
      <c r="Y41" s="25">
        <f>Mg_midpt*'Age data'!V15</f>
        <v>-63.51106627736877</v>
      </c>
      <c r="Z41" s="25">
        <f>Mg_midpt*'Age data'!W15</f>
        <v>-90.56630255179745</v>
      </c>
      <c r="AA41" s="25">
        <f>Mg_midpt*'Age data'!X15</f>
        <v>-103.23031644704952</v>
      </c>
      <c r="AB41" s="25">
        <f>Mg_midpt*'Age data'!Y15</f>
        <v>-116.68342901827963</v>
      </c>
      <c r="AC41" s="25">
        <f>Mg_midpt*'Age data'!Z15</f>
        <v>-122.16541680428335</v>
      </c>
      <c r="AD41" s="25">
        <f>Mg_midpt*'Age data'!AA15</f>
        <v>-130.1034859636677</v>
      </c>
      <c r="AE41" s="25">
        <f>Mg_midpt*'Age data'!AB15</f>
        <v>-103.92990391397795</v>
      </c>
      <c r="AF41" s="25">
        <f>Mg_midpt*'Age data'!AC15</f>
        <v>-82.24740018767048</v>
      </c>
      <c r="AG41" s="25">
        <f>Mg_midpt*'Age data'!AD15</f>
        <v>-81.64713341691488</v>
      </c>
      <c r="AH41" s="25">
        <f>Mg_midpt*'Age data'!AE15</f>
        <v>-123.8982792511929</v>
      </c>
      <c r="AI41" s="25">
        <f>Mg_midpt*'Age data'!AF15</f>
        <v>-170.95301496997004</v>
      </c>
      <c r="AJ41" s="25">
        <f>Mg_midpt*'Age data'!AG15</f>
        <v>-208.2283064002223</v>
      </c>
      <c r="AK41" s="25">
        <f>Mg_midpt*'Age data'!AH15</f>
        <v>-34.28357698941727</v>
      </c>
      <c r="AL41" s="25">
        <f>Mg_midpt*'Age data'!AI15</f>
        <v>36.800227769768796</v>
      </c>
      <c r="AM41" s="25">
        <f>Mg_midpt*'Age data'!AJ15</f>
        <v>16.697688350960643</v>
      </c>
      <c r="AN41" s="25">
        <f>Mg_midpt*'Age data'!AK15</f>
        <v>-173.35759514753468</v>
      </c>
      <c r="AO41" s="25">
        <f>Mg_midpt*'Age data'!AL15</f>
        <v>-139.63184190818907</v>
      </c>
      <c r="AP41" s="25">
        <f>Mg_midpt*'Age data'!AM15</f>
        <v>-110.50007556291543</v>
      </c>
      <c r="AQ41" s="25">
        <f>Mg_midpt*'Age data'!AN15</f>
        <v>-28.713874458668613</v>
      </c>
      <c r="AR41" s="25">
        <f>Mg_midpt*'Age data'!AO15</f>
        <v>-35.084289993812014</v>
      </c>
      <c r="AS41" s="25">
        <f>Mg_midpt*'Age data'!AP15</f>
        <v>-64.84257539314564</v>
      </c>
      <c r="AT41" s="25">
        <f>Mg_midpt*'Age data'!AQ15</f>
        <v>-60.28966191930832</v>
      </c>
      <c r="AU41" s="25">
        <f>Mg_midpt*'Age data'!AR15</f>
        <v>-65.69570296526734</v>
      </c>
      <c r="AV41" s="25">
        <f>Mg_midpt*'Age data'!AS15</f>
        <v>-30.6107122675959</v>
      </c>
      <c r="AW41" s="25">
        <f>Mg_midpt*'Age data'!AT15</f>
        <v>-97.20086207247765</v>
      </c>
      <c r="AX41" s="25">
        <f>Mg_midpt*'Age data'!AU15</f>
        <v>-12.607543613353291</v>
      </c>
      <c r="AY41" s="25">
        <f>Mg_midpt*'Age data'!AV15</f>
        <v>43.00932615117417</v>
      </c>
      <c r="AZ41" s="25">
        <f>Mg_midpt*'Age data'!AW15</f>
        <v>140.5964340193987</v>
      </c>
      <c r="BA41" s="25">
        <f>Mg_midpt*'Age data'!AX15</f>
        <v>76.07185960889699</v>
      </c>
      <c r="BB41" s="25">
        <f>Mg_midpt*'Age data'!AY15</f>
        <v>-44.60403553804855</v>
      </c>
      <c r="BC41" s="25">
        <f>Mg_midpt*'Age data'!AZ15</f>
        <v>-92.17279995701576</v>
      </c>
      <c r="BD41" s="25">
        <f>Mg_midpt*'Age data'!BA15</f>
        <v>-19.76334354372386</v>
      </c>
      <c r="BE41" s="25">
        <f>Mg_midpt*'Age data'!BB15</f>
        <v>81.94349659295587</v>
      </c>
      <c r="BF41" s="25">
        <f>Mg_midpt*'Age data'!BC15</f>
        <v>128.11398634776285</v>
      </c>
      <c r="BG41" s="25">
        <f>Mg_midpt*'Age data'!BD15</f>
        <v>170.46585270080726</v>
      </c>
      <c r="BH41" s="25">
        <f>Mg_midpt*'Age data'!BE15</f>
        <v>153.66740161084496</v>
      </c>
      <c r="BI41" s="25">
        <f>Mg_midpt*'Age data'!BF15</f>
        <v>90.1225680622227</v>
      </c>
      <c r="BJ41" s="25">
        <f>Mg_midpt*'Age data'!BG15</f>
        <v>49.62328259796039</v>
      </c>
      <c r="BK41" s="25">
        <f>Mg_midpt*'Age data'!BH15</f>
        <v>12.902252042300509</v>
      </c>
      <c r="BL41" s="25">
        <f>Mg_midpt*'Age data'!BI15</f>
        <v>-1.0316664288026685</v>
      </c>
      <c r="BM41" s="25">
        <f>Mg_midpt*'Age data'!BJ15</f>
        <v>40.30839236206684</v>
      </c>
      <c r="BN41" s="25">
        <f>Mg_midpt*'Age data'!BK15</f>
        <v>77.38540316026896</v>
      </c>
      <c r="BO41" s="25">
        <f>Mg_midpt*'Age data'!BL15</f>
        <v>104.62058708197166</v>
      </c>
      <c r="BP41" s="25">
        <f>Mg_midpt*'Age data'!BM15</f>
        <v>133.3889290603874</v>
      </c>
      <c r="BQ41" s="25">
        <f>Mg_midpt*'Age data'!BN15</f>
        <v>127.22316046402423</v>
      </c>
      <c r="BR41" s="25">
        <f>Mg_midpt*'Age data'!BO15</f>
        <v>100.78032660428859</v>
      </c>
      <c r="BS41" s="25">
        <f>Mg_midpt*'Age data'!BP15</f>
        <v>67.73282903204779</v>
      </c>
      <c r="BT41" s="25">
        <f>Mg_midpt*'Age data'!BQ15</f>
        <v>56.85713699930187</v>
      </c>
      <c r="BU41" s="25">
        <f>Mg_midpt*'Age data'!BR15</f>
        <v>46.332289817137664</v>
      </c>
      <c r="BV41" s="25">
        <f>Mg_midpt*'Age data'!BS15</f>
        <v>32.74153170831832</v>
      </c>
      <c r="BW41" s="25">
        <f>Mg_midpt*'Age data'!BT15</f>
        <v>12.982212536149293</v>
      </c>
      <c r="BX41" s="25">
        <f>Mg_midpt*'Age data'!BU15</f>
        <v>14.232636981067339</v>
      </c>
      <c r="BY41" s="25">
        <f>Mg_midpt*'Age data'!BV15</f>
        <v>20.194470877940628</v>
      </c>
      <c r="BZ41" s="25">
        <f>Mg_midpt*'Age data'!BW15</f>
        <v>47.72669190777218</v>
      </c>
      <c r="CA41" s="25">
        <f>Mg_midpt*'Age data'!BX15</f>
        <v>73.42303988739235</v>
      </c>
      <c r="CB41" s="25">
        <f>Mg_midpt*'Age data'!BY15</f>
        <v>53.96594850812373</v>
      </c>
      <c r="CC41" s="25">
        <f>Mg_midpt*'Age data'!BZ15</f>
        <v>52.83035764884807</v>
      </c>
      <c r="CD41" s="25">
        <f>Mg_midpt*'Age data'!CA15</f>
        <v>55.36234081485293</v>
      </c>
      <c r="CE41" s="25">
        <f>Mg_midpt*'Age data'!CB15</f>
        <v>387.20882682247804</v>
      </c>
      <c r="CF41">
        <v>0</v>
      </c>
    </row>
    <row r="42" spans="1:84" ht="12.75" customHeight="1">
      <c r="A42" s="12"/>
      <c r="B42" s="12"/>
      <c r="C42" s="12" t="s">
        <v>142</v>
      </c>
      <c r="D42" s="12"/>
      <c r="E42" s="12"/>
      <c r="F42" s="25">
        <f>G42+CF42</f>
        <v>2.523847797419876E-11</v>
      </c>
      <c r="G42" s="25">
        <f>SUM(H42:CE42)</f>
        <v>2.523847797419876E-11</v>
      </c>
      <c r="H42" s="28">
        <f>'Aggregate data'!$D$13*'Age data'!E20</f>
        <v>0</v>
      </c>
      <c r="I42" s="28">
        <f>'Aggregate data'!$D$13*'Age data'!F20</f>
        <v>0</v>
      </c>
      <c r="J42" s="28">
        <f>'Aggregate data'!$D$13*'Age data'!G20</f>
        <v>0</v>
      </c>
      <c r="K42" s="28">
        <f>'Aggregate data'!$D$13*'Age data'!H20</f>
        <v>0</v>
      </c>
      <c r="L42" s="28">
        <f>'Aggregate data'!$D$13*'Age data'!I20</f>
        <v>0</v>
      </c>
      <c r="M42" s="28">
        <f>'Aggregate data'!$D$13*'Age data'!J20</f>
        <v>0</v>
      </c>
      <c r="N42" s="28">
        <f>'Aggregate data'!$D$13*'Age data'!K20</f>
        <v>0</v>
      </c>
      <c r="O42" s="28">
        <f>'Aggregate data'!$D$13*'Age data'!L20</f>
        <v>0</v>
      </c>
      <c r="P42" s="28">
        <f>'Aggregate data'!$D$13*'Age data'!M20</f>
        <v>0</v>
      </c>
      <c r="Q42" s="28">
        <f>'Aggregate data'!$D$13*'Age data'!N20</f>
        <v>0</v>
      </c>
      <c r="R42" s="28">
        <f>'Aggregate data'!$D$13*'Age data'!O20</f>
        <v>0</v>
      </c>
      <c r="S42" s="28">
        <f>'Aggregate data'!$D$13*'Age data'!P20</f>
        <v>0</v>
      </c>
      <c r="T42" s="28">
        <f>'Aggregate data'!$D$13*'Age data'!Q20</f>
        <v>0</v>
      </c>
      <c r="U42" s="28">
        <f>'Aggregate data'!$D$13*'Age data'!R20</f>
        <v>0</v>
      </c>
      <c r="V42" s="28">
        <f>'Aggregate data'!$D$13*'Age data'!S20</f>
        <v>0</v>
      </c>
      <c r="W42" s="28">
        <f>'Aggregate data'!$D$13*'Age data'!T20</f>
        <v>0.07300569574806402</v>
      </c>
      <c r="X42" s="28">
        <f>'Aggregate data'!$D$13*'Age data'!U20</f>
        <v>0.3735711201119899</v>
      </c>
      <c r="Y42" s="28">
        <f>'Aggregate data'!$D$13*'Age data'!V20</f>
        <v>0.16599592157164558</v>
      </c>
      <c r="Z42" s="28">
        <f>'Aggregate data'!$D$13*'Age data'!W20</f>
        <v>1.9342576818044486</v>
      </c>
      <c r="AA42" s="28">
        <f>'Aggregate data'!$D$13*'Age data'!X20</f>
        <v>13.614037955309696</v>
      </c>
      <c r="AB42" s="28">
        <f>'Aggregate data'!$D$13*'Age data'!Y20</f>
        <v>32.53590029088574</v>
      </c>
      <c r="AC42" s="28">
        <f>'Aggregate data'!$D$13*'Age data'!Z20</f>
        <v>34.03350115268448</v>
      </c>
      <c r="AD42" s="28">
        <f>'Aggregate data'!$D$13*'Age data'!AA20</f>
        <v>33.8727034928531</v>
      </c>
      <c r="AE42" s="28">
        <f>'Aggregate data'!$D$13*'Age data'!AB20</f>
        <v>-0.04406149412807978</v>
      </c>
      <c r="AF42" s="28">
        <f>'Aggregate data'!$D$13*'Age data'!AC20</f>
        <v>-8.764267893590675</v>
      </c>
      <c r="AG42" s="28">
        <f>'Aggregate data'!$D$13*'Age data'!AD20</f>
        <v>10.574000050105743</v>
      </c>
      <c r="AH42" s="28">
        <f>'Aggregate data'!$D$13*'Age data'!AE20</f>
        <v>103.82752017290633</v>
      </c>
      <c r="AI42" s="28">
        <f>'Aggregate data'!$D$13*'Age data'!AF20</f>
        <v>203.01477693106915</v>
      </c>
      <c r="AJ42" s="28">
        <f>'Aggregate data'!$D$13*'Age data'!AG20</f>
        <v>327.51369632506027</v>
      </c>
      <c r="AK42" s="28">
        <f>'Aggregate data'!$D$13*'Age data'!AH20</f>
        <v>53.48109502073399</v>
      </c>
      <c r="AL42" s="28">
        <f>'Aggregate data'!$D$13*'Age data'!AI20</f>
        <v>-135.17289884765324</v>
      </c>
      <c r="AM42" s="28">
        <f>'Aggregate data'!$D$13*'Age data'!AJ20</f>
        <v>-86.32007897694942</v>
      </c>
      <c r="AN42" s="28">
        <f>'Aggregate data'!$D$13*'Age data'!AK20</f>
        <v>385.26072211333485</v>
      </c>
      <c r="AO42" s="28">
        <f>'Aggregate data'!$D$13*'Age data'!AL20</f>
        <v>307.52956634445275</v>
      </c>
      <c r="AP42" s="28">
        <f>'Aggregate data'!$D$13*'Age data'!AM20</f>
        <v>156.52927210842876</v>
      </c>
      <c r="AQ42" s="28">
        <f>'Aggregate data'!$D$13*'Age data'!AN20</f>
        <v>-12.537945238669984</v>
      </c>
      <c r="AR42" s="28">
        <f>'Aggregate data'!$D$13*'Age data'!AO20</f>
        <v>12.98493218734605</v>
      </c>
      <c r="AS42" s="28">
        <f>'Aggregate data'!$D$13*'Age data'!AP20</f>
        <v>64.89997924992464</v>
      </c>
      <c r="AT42" s="28">
        <f>'Aggregate data'!$D$13*'Age data'!AQ20</f>
        <v>133.96703960930293</v>
      </c>
      <c r="AU42" s="28">
        <f>'Aggregate data'!$D$13*'Age data'!AR20</f>
        <v>333.43370033224545</v>
      </c>
      <c r="AV42" s="28">
        <f>'Aggregate data'!$D$13*'Age data'!AS20</f>
        <v>164.359016328632</v>
      </c>
      <c r="AW42" s="28">
        <f>'Aggregate data'!$D$13*'Age data'!AT20</f>
        <v>289.18382121420916</v>
      </c>
      <c r="AX42" s="28">
        <f>'Aggregate data'!$D$13*'Age data'!AU20</f>
        <v>39.515073144949135</v>
      </c>
      <c r="AY42" s="28">
        <f>'Aggregate data'!$D$13*'Age data'!AV20</f>
        <v>-51.19875529659172</v>
      </c>
      <c r="AZ42" s="28">
        <f>'Aggregate data'!$D$13*'Age data'!AW20</f>
        <v>-203.96138914982325</v>
      </c>
      <c r="BA42" s="28">
        <f>'Aggregate data'!$D$13*'Age data'!AX20</f>
        <v>-79.85239798940691</v>
      </c>
      <c r="BB42" s="28">
        <f>'Aggregate data'!$D$13*'Age data'!AY20</f>
        <v>136.25272090609934</v>
      </c>
      <c r="BC42" s="28">
        <f>'Aggregate data'!$D$13*'Age data'!AZ20</f>
        <v>235.5342925697923</v>
      </c>
      <c r="BD42" s="28">
        <f>'Aggregate data'!$D$13*'Age data'!BA20</f>
        <v>162.520894696171</v>
      </c>
      <c r="BE42" s="28">
        <f>'Aggregate data'!$D$13*'Age data'!BB20</f>
        <v>-18.839438346960858</v>
      </c>
      <c r="BF42" s="28">
        <f>'Aggregate data'!$D$13*'Age data'!BC20</f>
        <v>-152.1502194826019</v>
      </c>
      <c r="BG42" s="28">
        <f>'Aggregate data'!$D$13*'Age data'!BD20</f>
        <v>-256.8280926383528</v>
      </c>
      <c r="BH42" s="28">
        <f>'Aggregate data'!$D$13*'Age data'!BE20</f>
        <v>-242.08366422828996</v>
      </c>
      <c r="BI42" s="28">
        <f>'Aggregate data'!$D$13*'Age data'!BF20</f>
        <v>-140.15462827692772</v>
      </c>
      <c r="BJ42" s="28">
        <f>'Aggregate data'!$D$13*'Age data'!BG20</f>
        <v>-48.73321751631302</v>
      </c>
      <c r="BK42" s="28">
        <f>'Aggregate data'!$D$13*'Age data'!BH20</f>
        <v>65.22921721045934</v>
      </c>
      <c r="BL42" s="28">
        <f>'Aggregate data'!$D$13*'Age data'!BI20</f>
        <v>95.1224109389751</v>
      </c>
      <c r="BM42" s="28">
        <f>'Aggregate data'!$D$13*'Age data'!BJ20</f>
        <v>36.235894504883106</v>
      </c>
      <c r="BN42" s="28">
        <f>'Aggregate data'!$D$13*'Age data'!BK20</f>
        <v>-13.406091129632893</v>
      </c>
      <c r="BO42" s="28">
        <f>'Aggregate data'!$D$13*'Age data'!BL20</f>
        <v>-49.97105328291319</v>
      </c>
      <c r="BP42" s="28">
        <f>'Aggregate data'!$D$13*'Age data'!BM20</f>
        <v>-119.03460279565998</v>
      </c>
      <c r="BQ42" s="28">
        <f>'Aggregate data'!$D$13*'Age data'!BN20</f>
        <v>-124.31568510357414</v>
      </c>
      <c r="BR42" s="28">
        <f>'Aggregate data'!$D$13*'Age data'!BO20</f>
        <v>-88.24325872729067</v>
      </c>
      <c r="BS42" s="28">
        <f>'Aggregate data'!$D$13*'Age data'!BP20</f>
        <v>-56.981489308061185</v>
      </c>
      <c r="BT42" s="28">
        <f>'Aggregate data'!$D$13*'Age data'!BQ20</f>
        <v>-64.29312686730954</v>
      </c>
      <c r="BU42" s="28">
        <f>'Aggregate data'!$D$13*'Age data'!BR20</f>
        <v>-45.211406053932414</v>
      </c>
      <c r="BV42" s="28">
        <f>'Aggregate data'!$D$13*'Age data'!BS20</f>
        <v>-19.426998439196364</v>
      </c>
      <c r="BW42" s="28">
        <f>'Aggregate data'!$D$13*'Age data'!BT20</f>
        <v>-14.9204218179827</v>
      </c>
      <c r="BX42" s="28">
        <f>'Aggregate data'!$D$13*'Age data'!BU20</f>
        <v>-5.302011096819752</v>
      </c>
      <c r="BY42" s="28">
        <f>'Aggregate data'!$D$13*'Age data'!BV20</f>
        <v>-20.829739697520207</v>
      </c>
      <c r="BZ42" s="28">
        <f>'Aggregate data'!$D$13*'Age data'!BW20</f>
        <v>-90.75901605399353</v>
      </c>
      <c r="CA42" s="28">
        <f>'Aggregate data'!$D$13*'Age data'!BX20</f>
        <v>-140.6306128067001</v>
      </c>
      <c r="CB42" s="28">
        <f>'Aggregate data'!$D$13*'Age data'!BY20</f>
        <v>-102.96290814026541</v>
      </c>
      <c r="CC42" s="28">
        <f>'Aggregate data'!$D$13*'Age data'!BZ20</f>
        <v>-105.74485013471087</v>
      </c>
      <c r="CD42" s="28">
        <f>'Aggregate data'!$D$13*'Age data'!CA20</f>
        <v>-112.190646362765</v>
      </c>
      <c r="CE42" s="28">
        <f>'Aggregate data'!$D$13*'Age data'!CB20</f>
        <v>-822.7076420754374</v>
      </c>
      <c r="CF42" s="28">
        <v>0</v>
      </c>
    </row>
    <row r="43" spans="1:84" ht="12.75" customHeight="1">
      <c r="A43" s="12"/>
      <c r="B43" s="12" t="s">
        <v>145</v>
      </c>
      <c r="C43" s="12"/>
      <c r="D43" s="12"/>
      <c r="E43" s="12"/>
      <c r="F43" s="28">
        <f aca="true" t="shared" si="22" ref="F43:AK43">F44+F45</f>
        <v>0</v>
      </c>
      <c r="G43" s="28">
        <f t="shared" si="22"/>
        <v>0</v>
      </c>
      <c r="H43" s="28">
        <f>H44+H45</f>
        <v>0</v>
      </c>
      <c r="I43" s="28">
        <f t="shared" si="22"/>
        <v>0</v>
      </c>
      <c r="J43" s="28">
        <f t="shared" si="22"/>
        <v>0</v>
      </c>
      <c r="K43" s="28">
        <f t="shared" si="22"/>
        <v>0</v>
      </c>
      <c r="L43" s="28">
        <f t="shared" si="22"/>
        <v>0</v>
      </c>
      <c r="M43" s="28">
        <f t="shared" si="22"/>
        <v>0</v>
      </c>
      <c r="N43" s="28">
        <f t="shared" si="22"/>
        <v>0</v>
      </c>
      <c r="O43" s="28">
        <f t="shared" si="22"/>
        <v>0</v>
      </c>
      <c r="P43" s="28">
        <f t="shared" si="22"/>
        <v>0</v>
      </c>
      <c r="Q43" s="28">
        <f t="shared" si="22"/>
        <v>0</v>
      </c>
      <c r="R43" s="28">
        <f t="shared" si="22"/>
        <v>0</v>
      </c>
      <c r="S43" s="28">
        <f t="shared" si="22"/>
        <v>0</v>
      </c>
      <c r="T43" s="28">
        <f t="shared" si="22"/>
        <v>0</v>
      </c>
      <c r="U43" s="28">
        <f t="shared" si="22"/>
        <v>0</v>
      </c>
      <c r="V43" s="28">
        <f t="shared" si="22"/>
        <v>0</v>
      </c>
      <c r="W43" s="28">
        <f t="shared" si="22"/>
        <v>52.315303659470935</v>
      </c>
      <c r="X43" s="28">
        <f t="shared" si="22"/>
        <v>154.36576944804065</v>
      </c>
      <c r="Y43" s="28">
        <f t="shared" si="22"/>
        <v>271.19101484906247</v>
      </c>
      <c r="Z43" s="28">
        <f t="shared" si="22"/>
        <v>435.4170426171001</v>
      </c>
      <c r="AA43" s="28">
        <f t="shared" si="22"/>
        <v>630.9175948019688</v>
      </c>
      <c r="AB43" s="28">
        <f t="shared" si="22"/>
        <v>825.2123322471144</v>
      </c>
      <c r="AC43" s="28">
        <f t="shared" si="22"/>
        <v>1020.004262008914</v>
      </c>
      <c r="AD43" s="28">
        <f t="shared" si="22"/>
        <v>1229.2334879326102</v>
      </c>
      <c r="AE43" s="28">
        <f t="shared" si="22"/>
        <v>1458.681227005174</v>
      </c>
      <c r="AF43" s="28">
        <f t="shared" si="22"/>
        <v>1684.7932107550505</v>
      </c>
      <c r="AG43" s="28">
        <f t="shared" si="22"/>
        <v>1878.183700276229</v>
      </c>
      <c r="AH43" s="28">
        <f t="shared" si="22"/>
        <v>2000.3462251695137</v>
      </c>
      <c r="AI43" s="28">
        <f t="shared" si="22"/>
        <v>2017.8164477979449</v>
      </c>
      <c r="AJ43" s="28">
        <f t="shared" si="22"/>
        <v>1889.5154035649548</v>
      </c>
      <c r="AK43" s="28">
        <f t="shared" si="22"/>
        <v>1766.8089497087449</v>
      </c>
      <c r="AL43" s="28">
        <f aca="true" t="shared" si="23" ref="AL43:BQ43">AL44+AL45</f>
        <v>1865.9563617374636</v>
      </c>
      <c r="AM43" s="28">
        <f t="shared" si="23"/>
        <v>2055.3371443476863</v>
      </c>
      <c r="AN43" s="28">
        <f t="shared" si="23"/>
        <v>1931.441049754253</v>
      </c>
      <c r="AO43" s="28">
        <f t="shared" si="23"/>
        <v>1554.53076183465</v>
      </c>
      <c r="AP43" s="28">
        <f t="shared" si="23"/>
        <v>1341.6454145646994</v>
      </c>
      <c r="AQ43" s="28">
        <f t="shared" si="23"/>
        <v>1341.4538045569384</v>
      </c>
      <c r="AR43" s="28">
        <f t="shared" si="23"/>
        <v>1411.2430608093186</v>
      </c>
      <c r="AS43" s="28">
        <f t="shared" si="23"/>
        <v>1437.5600611954842</v>
      </c>
      <c r="AT43" s="28">
        <f t="shared" si="23"/>
        <v>1362.4496943918452</v>
      </c>
      <c r="AU43" s="28">
        <f t="shared" si="23"/>
        <v>1009.63476912446</v>
      </c>
      <c r="AV43" s="28">
        <f t="shared" si="23"/>
        <v>587.1679647285364</v>
      </c>
      <c r="AW43" s="28">
        <f t="shared" si="23"/>
        <v>238.55591521948372</v>
      </c>
      <c r="AX43" s="28">
        <f t="shared" si="23"/>
        <v>-3.3100430024460366</v>
      </c>
      <c r="AY43" s="28">
        <f t="shared" si="23"/>
        <v>-41.82870350315079</v>
      </c>
      <c r="AZ43" s="28">
        <f t="shared" si="23"/>
        <v>12.210791763534871</v>
      </c>
      <c r="BA43" s="28">
        <f t="shared" si="23"/>
        <v>61.629412918669914</v>
      </c>
      <c r="BB43" s="28">
        <f t="shared" si="23"/>
        <v>-45.811362942971755</v>
      </c>
      <c r="BC43" s="28">
        <f t="shared" si="23"/>
        <v>-297.6669371077469</v>
      </c>
      <c r="BD43" s="28">
        <f t="shared" si="23"/>
        <v>-592.0686136682552</v>
      </c>
      <c r="BE43" s="28">
        <f t="shared" si="23"/>
        <v>-801.9871496871283</v>
      </c>
      <c r="BF43" s="28">
        <f t="shared" si="23"/>
        <v>-850.216671509851</v>
      </c>
      <c r="BG43" s="28">
        <f t="shared" si="23"/>
        <v>-752.2673440374024</v>
      </c>
      <c r="BH43" s="28">
        <f t="shared" si="23"/>
        <v>-588.2965294488922</v>
      </c>
      <c r="BI43" s="28">
        <f t="shared" si="23"/>
        <v>-460.49226789960676</v>
      </c>
      <c r="BJ43" s="28">
        <f t="shared" si="23"/>
        <v>-423.98817797188167</v>
      </c>
      <c r="BK43" s="28">
        <f t="shared" si="23"/>
        <v>-520.8560119807917</v>
      </c>
      <c r="BL43" s="28">
        <f t="shared" si="23"/>
        <v>-717.1006555077183</v>
      </c>
      <c r="BM43" s="28">
        <f t="shared" si="23"/>
        <v>-915.2280229729049</v>
      </c>
      <c r="BN43" s="28">
        <f t="shared" si="23"/>
        <v>-1089.8359021922493</v>
      </c>
      <c r="BO43" s="28">
        <f t="shared" si="23"/>
        <v>-1239.6667148160295</v>
      </c>
      <c r="BP43" s="28">
        <f t="shared" si="23"/>
        <v>-1324.940013951375</v>
      </c>
      <c r="BQ43" s="28">
        <f t="shared" si="23"/>
        <v>-1349.0410152654413</v>
      </c>
      <c r="BR43" s="28">
        <f aca="true" t="shared" si="24" ref="BR43:CE43">BR44+BR45</f>
        <v>-1344.088816802755</v>
      </c>
      <c r="BS43" s="28">
        <f t="shared" si="24"/>
        <v>-1385.9635568150245</v>
      </c>
      <c r="BT43" s="28">
        <f t="shared" si="24"/>
        <v>-1401.9458936457393</v>
      </c>
      <c r="BU43" s="28">
        <f t="shared" si="24"/>
        <v>-1392.846576043233</v>
      </c>
      <c r="BV43" s="28">
        <f t="shared" si="24"/>
        <v>-1400.943153649287</v>
      </c>
      <c r="BW43" s="28">
        <f t="shared" si="24"/>
        <v>-1426.754091635469</v>
      </c>
      <c r="BX43" s="28">
        <f t="shared" si="24"/>
        <v>-1403.7885188552932</v>
      </c>
      <c r="BY43" s="28">
        <f t="shared" si="24"/>
        <v>-1375.4210020768644</v>
      </c>
      <c r="BZ43" s="28">
        <f t="shared" si="24"/>
        <v>-1293.3354100792694</v>
      </c>
      <c r="CA43" s="28">
        <f t="shared" si="24"/>
        <v>-1151.2946542967259</v>
      </c>
      <c r="CB43" s="28">
        <f t="shared" si="24"/>
        <v>-1036.5577785715034</v>
      </c>
      <c r="CC43" s="28">
        <f t="shared" si="24"/>
        <v>-945.4130131852069</v>
      </c>
      <c r="CD43" s="28">
        <f t="shared" si="24"/>
        <v>-855.5294260432001</v>
      </c>
      <c r="CE43" s="28">
        <f t="shared" si="24"/>
        <v>-5097.134149623551</v>
      </c>
      <c r="CF43" s="28">
        <f>CF44+CF45</f>
        <v>0</v>
      </c>
    </row>
    <row r="44" spans="1:84" s="37" customFormat="1" ht="12.75" customHeight="1">
      <c r="A44" s="36"/>
      <c r="C44" s="36" t="s">
        <v>143</v>
      </c>
      <c r="D44" s="36"/>
      <c r="E44" s="36"/>
      <c r="F44" s="38">
        <f>G44+CF44</f>
        <v>177373</v>
      </c>
      <c r="G44" s="38">
        <f>SUM(H44:CE44)</f>
        <v>177373</v>
      </c>
      <c r="H44" s="39">
        <f>S_gm*'Age data'!E16</f>
        <v>0</v>
      </c>
      <c r="I44" s="39">
        <f>S_gm*'Age data'!F16</f>
        <v>0</v>
      </c>
      <c r="J44" s="39">
        <f>S_gm*'Age data'!G16</f>
        <v>0</v>
      </c>
      <c r="K44" s="39">
        <f>S_gm*'Age data'!H16</f>
        <v>0</v>
      </c>
      <c r="L44" s="39">
        <f>S_gm*'Age data'!I16</f>
        <v>0</v>
      </c>
      <c r="M44" s="39">
        <f>S_gm*'Age data'!J16</f>
        <v>0</v>
      </c>
      <c r="N44" s="39">
        <f>S_gm*'Age data'!K16</f>
        <v>0</v>
      </c>
      <c r="O44" s="39">
        <f>S_gm*'Age data'!L16</f>
        <v>0</v>
      </c>
      <c r="P44" s="39">
        <f>S_gm*'Age data'!M16</f>
        <v>0</v>
      </c>
      <c r="Q44" s="39">
        <f>S_gm*'Age data'!N16</f>
        <v>0</v>
      </c>
      <c r="R44" s="39">
        <f>S_gm*'Age data'!O16</f>
        <v>0</v>
      </c>
      <c r="S44" s="39">
        <f>S_gm*'Age data'!P16</f>
        <v>0</v>
      </c>
      <c r="T44" s="39">
        <f>S_gm*'Age data'!Q16</f>
        <v>0</v>
      </c>
      <c r="U44" s="39">
        <f>S_gm*'Age data'!R16</f>
        <v>0</v>
      </c>
      <c r="V44" s="39">
        <f>S_gm*'Age data'!S16</f>
        <v>0</v>
      </c>
      <c r="W44" s="39">
        <f>S_gm*'Age data'!T16</f>
        <v>52.389510058626946</v>
      </c>
      <c r="X44" s="39">
        <f>S_gm*'Age data'!U16</f>
        <v>154.89889702601985</v>
      </c>
      <c r="Y44" s="39">
        <f>S_gm*'Age data'!V16</f>
        <v>272.3024924355747</v>
      </c>
      <c r="Z44" s="39">
        <f>S_gm*'Age data'!W16</f>
        <v>438.70523183601955</v>
      </c>
      <c r="AA44" s="39">
        <f>S_gm*'Age data'!X16</f>
        <v>650.1724506030134</v>
      </c>
      <c r="AB44" s="39">
        <f>S_gm*'Age data'!Y16</f>
        <v>892.3128178576738</v>
      </c>
      <c r="AC44" s="39">
        <f>S_gm*'Age data'!Z16</f>
        <v>1157.339280105218</v>
      </c>
      <c r="AD44" s="39">
        <f>S_gm*'Age data'!AA16</f>
        <v>1439.6982068465256</v>
      </c>
      <c r="AE44" s="39">
        <f>S_gm*'Age data'!AB16</f>
        <v>1709.3767427145092</v>
      </c>
      <c r="AF44" s="39">
        <f>S_gm*'Age data'!AC16</f>
        <v>1932.0665981946022</v>
      </c>
      <c r="AG44" s="39">
        <f>S_gm*'Age data'!AD16</f>
        <v>2132.1190858866576</v>
      </c>
      <c r="AH44" s="39">
        <f>S_gm*'Age data'!AE16</f>
        <v>2375.660896098418</v>
      </c>
      <c r="AI44" s="39">
        <f>S_gm*'Age data'!AF16</f>
        <v>2714.2362043928024</v>
      </c>
      <c r="AJ44" s="39">
        <f>S_gm*'Age data'!AG16</f>
        <v>3141.559172407136</v>
      </c>
      <c r="AK44" s="39">
        <f>S_gm*'Age data'!AH16</f>
        <v>3433.173609260401</v>
      </c>
      <c r="AL44" s="39">
        <f>S_gm*'Age data'!AI16</f>
        <v>3480.042089447741</v>
      </c>
      <c r="AM44" s="39">
        <f>S_gm*'Age data'!AJ16</f>
        <v>3467.62231933212</v>
      </c>
      <c r="AN44" s="39">
        <f>S_gm*'Age data'!AK16</f>
        <v>3668.2638386840276</v>
      </c>
      <c r="AO44" s="39">
        <f>S_gm*'Age data'!AL16</f>
        <v>4024.0656693986275</v>
      </c>
      <c r="AP44" s="39">
        <f>S_gm*'Age data'!AM16</f>
        <v>4322.263466322469</v>
      </c>
      <c r="AQ44" s="39">
        <f>S_gm*'Age data'!AN16</f>
        <v>4518.6158340636985</v>
      </c>
      <c r="AR44" s="39">
        <f>S_gm*'Age data'!AO16</f>
        <v>4638.804896978745</v>
      </c>
      <c r="AS44" s="39">
        <f>S_gm*'Age data'!AP16</f>
        <v>4791.2758409215685</v>
      </c>
      <c r="AT44" s="39">
        <f>S_gm*'Age data'!AQ16</f>
        <v>4959.528214480106</v>
      </c>
      <c r="AU44" s="39">
        <f>S_gm*'Age data'!AR16</f>
        <v>5117.324957521905</v>
      </c>
      <c r="AV44" s="39">
        <f>S_gm*'Age data'!AS16</f>
        <v>5226.006039885103</v>
      </c>
      <c r="AW44" s="39">
        <f>S_gm*'Age data'!AT16</f>
        <v>5351.546454787518</v>
      </c>
      <c r="AX44" s="39">
        <f>S_gm*'Age data'!AU16</f>
        <v>5448.106678249468</v>
      </c>
      <c r="AY44" s="39">
        <f>S_gm*'Age data'!AV16</f>
        <v>5404.337861044865</v>
      </c>
      <c r="AZ44" s="39">
        <f>S_gm*'Age data'!AW16</f>
        <v>5159.66369192358</v>
      </c>
      <c r="BA44" s="39">
        <f>S_gm*'Age data'!AX16</f>
        <v>4838.263403799142</v>
      </c>
      <c r="BB44" s="39">
        <f>S_gm*'Age data'!AY16</f>
        <v>4673.39767718515</v>
      </c>
      <c r="BC44" s="39">
        <f>S_gm*'Age data'!AZ16</f>
        <v>4680.588505224529</v>
      </c>
      <c r="BD44" s="39">
        <f>S_gm*'Age data'!BA16</f>
        <v>4638.78394259716</v>
      </c>
      <c r="BE44" s="39">
        <f>S_gm*'Age data'!BB16</f>
        <v>4461.032706263545</v>
      </c>
      <c r="BF44" s="39">
        <f>S_gm*'Age data'!BC16</f>
        <v>4197.020350133918</v>
      </c>
      <c r="BG44" s="39">
        <f>S_gm*'Age data'!BD16</f>
        <v>3878.062292524309</v>
      </c>
      <c r="BH44" s="39">
        <f>S_gm*'Age data'!BE16</f>
        <v>3538.133188061882</v>
      </c>
      <c r="BI44" s="39">
        <f>S_gm*'Age data'!BF16</f>
        <v>3284.1531027940982</v>
      </c>
      <c r="BJ44" s="39">
        <f>S_gm*'Age data'!BG16</f>
        <v>3146.5085671360807</v>
      </c>
      <c r="BK44" s="39">
        <f>S_gm*'Age data'!BH16</f>
        <v>3111.071536892749</v>
      </c>
      <c r="BL44" s="39">
        <f>S_gm*'Age data'!BI16</f>
        <v>3139.318787245762</v>
      </c>
      <c r="BM44" s="39">
        <f>S_gm*'Age data'!BJ16</f>
        <v>3139.5363327909427</v>
      </c>
      <c r="BN44" s="39">
        <f>S_gm*'Age data'!BK16</f>
        <v>3072.6795615145134</v>
      </c>
      <c r="BO44" s="39">
        <f>S_gm*'Age data'!BL16</f>
        <v>2924.6284179402446</v>
      </c>
      <c r="BP44" s="39">
        <f>S_gm*'Age data'!BM16</f>
        <v>2683.661203256523</v>
      </c>
      <c r="BQ44" s="39">
        <f>S_gm*'Age data'!BN16</f>
        <v>2404.966702110416</v>
      </c>
      <c r="BR44" s="39">
        <f>S_gm*'Age data'!BO16</f>
        <v>2117.1860071322235</v>
      </c>
      <c r="BS44" s="39">
        <f>S_gm*'Age data'!BP16</f>
        <v>1954.972196606663</v>
      </c>
      <c r="BT44" s="39">
        <f>S_gm*'Age data'!BQ16</f>
        <v>1829.5226639677437</v>
      </c>
      <c r="BU44" s="39">
        <f>S_gm*'Age data'!BR16</f>
        <v>1707.0069976495981</v>
      </c>
      <c r="BV44" s="39">
        <f>S_gm*'Age data'!BS16</f>
        <v>1605.977127724057</v>
      </c>
      <c r="BW44" s="39">
        <f>S_gm*'Age data'!BT16</f>
        <v>1563.451948679159</v>
      </c>
      <c r="BX44" s="39">
        <f>S_gm*'Age data'!BU16</f>
        <v>1491.8360404427622</v>
      </c>
      <c r="BY44" s="39">
        <f>S_gm*'Age data'!BV16</f>
        <v>1407.9280819778944</v>
      </c>
      <c r="BZ44" s="39">
        <f>S_gm*'Age data'!BW16</f>
        <v>1291.2310522709004</v>
      </c>
      <c r="CA44" s="39">
        <f>S_gm*'Age data'!BX16</f>
        <v>1129.6881442980678</v>
      </c>
      <c r="CB44" s="39">
        <f>S_gm*'Age data'!BY16</f>
        <v>996.086425378064</v>
      </c>
      <c r="CC44" s="39">
        <f>S_gm*'Age data'!BZ16</f>
        <v>892.79824123855</v>
      </c>
      <c r="CD44" s="39">
        <f>S_gm*'Age data'!CA16</f>
        <v>797.2970923833973</v>
      </c>
      <c r="CE44" s="39">
        <f>S_gm*'Age data'!CB16</f>
        <v>4702.7326540151735</v>
      </c>
      <c r="CF44" s="37">
        <v>0</v>
      </c>
    </row>
    <row r="45" spans="1:84" s="37" customFormat="1" ht="12.75" customHeight="1">
      <c r="A45" s="36"/>
      <c r="C45" s="36" t="s">
        <v>144</v>
      </c>
      <c r="D45" s="36"/>
      <c r="E45" s="36"/>
      <c r="F45" s="38">
        <f>G45+CF45</f>
        <v>-177372.99999999997</v>
      </c>
      <c r="G45" s="38">
        <f>SUM(H45:CE45)</f>
        <v>-177372.99999999997</v>
      </c>
      <c r="H45" s="39">
        <f>-S_gm*'Age data'!E21</f>
        <v>0</v>
      </c>
      <c r="I45" s="39">
        <f>-S_gm*'Age data'!F21</f>
        <v>0</v>
      </c>
      <c r="J45" s="39">
        <f>-S_gm*'Age data'!G21</f>
        <v>0</v>
      </c>
      <c r="K45" s="39">
        <f>-S_gm*'Age data'!H21</f>
        <v>0</v>
      </c>
      <c r="L45" s="39">
        <f>-S_gm*'Age data'!I21</f>
        <v>0</v>
      </c>
      <c r="M45" s="39">
        <f>-S_gm*'Age data'!J21</f>
        <v>0</v>
      </c>
      <c r="N45" s="39">
        <f>-S_gm*'Age data'!K21</f>
        <v>0</v>
      </c>
      <c r="O45" s="39">
        <f>-S_gm*'Age data'!L21</f>
        <v>0</v>
      </c>
      <c r="P45" s="39">
        <f>-S_gm*'Age data'!M21</f>
        <v>0</v>
      </c>
      <c r="Q45" s="39">
        <f>-S_gm*'Age data'!N21</f>
        <v>0</v>
      </c>
      <c r="R45" s="39">
        <f>-S_gm*'Age data'!O21</f>
        <v>0</v>
      </c>
      <c r="S45" s="39">
        <f>-S_gm*'Age data'!P21</f>
        <v>0</v>
      </c>
      <c r="T45" s="39">
        <f>-S_gm*'Age data'!Q21</f>
        <v>0</v>
      </c>
      <c r="U45" s="39">
        <f>-S_gm*'Age data'!R21</f>
        <v>0</v>
      </c>
      <c r="V45" s="39">
        <f>-S_gm*'Age data'!S21</f>
        <v>0</v>
      </c>
      <c r="W45" s="39">
        <f>-S_gm*'Age data'!T21</f>
        <v>-0.07420639915601084</v>
      </c>
      <c r="X45" s="39">
        <f>-S_gm*'Age data'!U21</f>
        <v>-0.5331275779791963</v>
      </c>
      <c r="Y45" s="39">
        <f>-S_gm*'Age data'!V21</f>
        <v>-1.1114775865122541</v>
      </c>
      <c r="Z45" s="39">
        <f>-S_gm*'Age data'!W21</f>
        <v>-3.288189218919459</v>
      </c>
      <c r="AA45" s="39">
        <f>-S_gm*'Age data'!X21</f>
        <v>-19.254855801044627</v>
      </c>
      <c r="AB45" s="39">
        <f>-S_gm*'Age data'!Y21</f>
        <v>-67.10048561055937</v>
      </c>
      <c r="AC45" s="39">
        <f>-S_gm*'Age data'!Z21</f>
        <v>-137.335018096304</v>
      </c>
      <c r="AD45" s="39">
        <f>-S_gm*'Age data'!AA21</f>
        <v>-210.46471891391553</v>
      </c>
      <c r="AE45" s="39">
        <f>-S_gm*'Age data'!AB21</f>
        <v>-250.69551570933535</v>
      </c>
      <c r="AF45" s="39">
        <f>-S_gm*'Age data'!AC21</f>
        <v>-247.27338743955173</v>
      </c>
      <c r="AG45" s="39">
        <f>-S_gm*'Age data'!AD21</f>
        <v>-253.9353856104284</v>
      </c>
      <c r="AH45" s="39">
        <f>-S_gm*'Age data'!AE21</f>
        <v>-375.31467092890455</v>
      </c>
      <c r="AI45" s="39">
        <f>-S_gm*'Age data'!AF21</f>
        <v>-696.4197565948575</v>
      </c>
      <c r="AJ45" s="39">
        <f>-S_gm*'Age data'!AG21</f>
        <v>-1252.0437688421812</v>
      </c>
      <c r="AK45" s="39">
        <f>-S_gm*'Age data'!AH21</f>
        <v>-1666.3646595516561</v>
      </c>
      <c r="AL45" s="39">
        <f>-S_gm*'Age data'!AI21</f>
        <v>-1614.0857277102775</v>
      </c>
      <c r="AM45" s="39">
        <f>-S_gm*'Age data'!AJ21</f>
        <v>-1412.2851749844333</v>
      </c>
      <c r="AN45" s="39">
        <f>-S_gm*'Age data'!AK21</f>
        <v>-1736.8227889297746</v>
      </c>
      <c r="AO45" s="39">
        <f>-S_gm*'Age data'!AL21</f>
        <v>-2469.5349075639774</v>
      </c>
      <c r="AP45" s="39">
        <f>-S_gm*'Age data'!AM21</f>
        <v>-2980.6180517577695</v>
      </c>
      <c r="AQ45" s="39">
        <f>-S_gm*'Age data'!AN21</f>
        <v>-3177.16202950676</v>
      </c>
      <c r="AR45" s="39">
        <f>-S_gm*'Age data'!AO21</f>
        <v>-3227.5618361694264</v>
      </c>
      <c r="AS45" s="39">
        <f>-S_gm*'Age data'!AP21</f>
        <v>-3353.7157797260843</v>
      </c>
      <c r="AT45" s="39">
        <f>-S_gm*'Age data'!AQ21</f>
        <v>-3597.0785200882606</v>
      </c>
      <c r="AU45" s="39">
        <f>-S_gm*'Age data'!AR21</f>
        <v>-4107.690188397445</v>
      </c>
      <c r="AV45" s="39">
        <f>-S_gm*'Age data'!AS21</f>
        <v>-4638.838075156566</v>
      </c>
      <c r="AW45" s="39">
        <f>-S_gm*'Age data'!AT21</f>
        <v>-5112.990539568034</v>
      </c>
      <c r="AX45" s="39">
        <f>-S_gm*'Age data'!AU21</f>
        <v>-5451.416721251914</v>
      </c>
      <c r="AY45" s="39">
        <f>-S_gm*'Age data'!AV21</f>
        <v>-5446.166564548016</v>
      </c>
      <c r="AZ45" s="39">
        <f>-S_gm*'Age data'!AW21</f>
        <v>-5147.452900160045</v>
      </c>
      <c r="BA45" s="39">
        <f>-S_gm*'Age data'!AX21</f>
        <v>-4776.633990880472</v>
      </c>
      <c r="BB45" s="39">
        <f>-S_gm*'Age data'!AY21</f>
        <v>-4719.209040128122</v>
      </c>
      <c r="BC45" s="39">
        <f>-S_gm*'Age data'!AZ21</f>
        <v>-4978.255442332276</v>
      </c>
      <c r="BD45" s="39">
        <f>-S_gm*'Age data'!BA21</f>
        <v>-5230.852556265415</v>
      </c>
      <c r="BE45" s="39">
        <f>-S_gm*'Age data'!BB21</f>
        <v>-5263.019855950673</v>
      </c>
      <c r="BF45" s="39">
        <f>-S_gm*'Age data'!BC21</f>
        <v>-5047.237021643769</v>
      </c>
      <c r="BG45" s="39">
        <f>-S_gm*'Age data'!BD21</f>
        <v>-4630.329636561712</v>
      </c>
      <c r="BH45" s="39">
        <f>-S_gm*'Age data'!BE21</f>
        <v>-4126.429717510774</v>
      </c>
      <c r="BI45" s="39">
        <f>-S_gm*'Age data'!BF21</f>
        <v>-3744.645370693705</v>
      </c>
      <c r="BJ45" s="39">
        <f>-S_gm*'Age data'!BG21</f>
        <v>-3570.4967451079624</v>
      </c>
      <c r="BK45" s="39">
        <f>-S_gm*'Age data'!BH21</f>
        <v>-3631.9275488735407</v>
      </c>
      <c r="BL45" s="39">
        <f>-S_gm*'Age data'!BI21</f>
        <v>-3856.4194427534803</v>
      </c>
      <c r="BM45" s="39">
        <f>-S_gm*'Age data'!BJ21</f>
        <v>-4054.7643557638476</v>
      </c>
      <c r="BN45" s="39">
        <f>-S_gm*'Age data'!BK21</f>
        <v>-4162.515463706763</v>
      </c>
      <c r="BO45" s="39">
        <f>-S_gm*'Age data'!BL21</f>
        <v>-4164.295132756274</v>
      </c>
      <c r="BP45" s="39">
        <f>-S_gm*'Age data'!BM21</f>
        <v>-4008.601217207898</v>
      </c>
      <c r="BQ45" s="39">
        <f>-S_gm*'Age data'!BN21</f>
        <v>-3754.0077173758573</v>
      </c>
      <c r="BR45" s="39">
        <f>-S_gm*'Age data'!BO21</f>
        <v>-3461.2748239349785</v>
      </c>
      <c r="BS45" s="39">
        <f>-S_gm*'Age data'!BP21</f>
        <v>-3340.9357534216874</v>
      </c>
      <c r="BT45" s="39">
        <f>-S_gm*'Age data'!BQ21</f>
        <v>-3231.468557613483</v>
      </c>
      <c r="BU45" s="39">
        <f>-S_gm*'Age data'!BR21</f>
        <v>-3099.853573692831</v>
      </c>
      <c r="BV45" s="39">
        <f>-S_gm*'Age data'!BS21</f>
        <v>-3006.920281373344</v>
      </c>
      <c r="BW45" s="39">
        <f>-S_gm*'Age data'!BT21</f>
        <v>-2990.206040314628</v>
      </c>
      <c r="BX45" s="39">
        <f>-S_gm*'Age data'!BU21</f>
        <v>-2895.6245592980554</v>
      </c>
      <c r="BY45" s="39">
        <f>-S_gm*'Age data'!BV21</f>
        <v>-2783.349084054759</v>
      </c>
      <c r="BZ45" s="39">
        <f>-S_gm*'Age data'!BW21</f>
        <v>-2584.56646235017</v>
      </c>
      <c r="CA45" s="39">
        <f>-S_gm*'Age data'!BX21</f>
        <v>-2280.9827985947936</v>
      </c>
      <c r="CB45" s="39">
        <f>-S_gm*'Age data'!BY21</f>
        <v>-2032.6442039495673</v>
      </c>
      <c r="CC45" s="39">
        <f>-S_gm*'Age data'!BZ21</f>
        <v>-1838.2112544237568</v>
      </c>
      <c r="CD45" s="39">
        <f>-S_gm*'Age data'!CA21</f>
        <v>-1652.8265184265974</v>
      </c>
      <c r="CE45" s="39">
        <f>-S_gm*'Age data'!CB21</f>
        <v>-9799.866803638724</v>
      </c>
      <c r="CF45" s="37">
        <v>0</v>
      </c>
    </row>
    <row r="46" ht="12.75" customHeight="1" thickBot="1"/>
    <row r="47" spans="1:8" ht="43.5" customHeight="1">
      <c r="A47" s="54" t="s">
        <v>154</v>
      </c>
      <c r="B47" s="55"/>
      <c r="C47" s="55"/>
      <c r="D47" s="55"/>
      <c r="E47" s="55"/>
      <c r="F47" s="55"/>
      <c r="G47" s="55"/>
      <c r="H47" s="56"/>
    </row>
    <row r="48" spans="1:8" ht="43.5" customHeight="1" thickBot="1">
      <c r="A48" s="57" t="s">
        <v>128</v>
      </c>
      <c r="B48" s="58"/>
      <c r="C48" s="58"/>
      <c r="D48" s="58"/>
      <c r="E48" s="58"/>
      <c r="F48" s="58"/>
      <c r="G48" s="58"/>
      <c r="H48" s="59"/>
    </row>
    <row r="51" s="37" customFormat="1" ht="12.75"/>
    <row r="52" s="37" customFormat="1" ht="12.75"/>
    <row r="53" s="37" customFormat="1" ht="12.75"/>
  </sheetData>
  <mergeCells count="4">
    <mergeCell ref="CF3:CF4"/>
    <mergeCell ref="A47:H47"/>
    <mergeCell ref="A48:H48"/>
    <mergeCell ref="F3:F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U28"/>
  <sheetViews>
    <sheetView workbookViewId="0" topLeftCell="A1">
      <selection activeCell="K44" sqref="K44"/>
    </sheetView>
  </sheetViews>
  <sheetFormatPr defaultColWidth="9.140625" defaultRowHeight="12.75"/>
  <cols>
    <col min="1" max="4" width="3.140625" style="0" customWidth="1"/>
    <col min="5" max="5" width="27.421875" style="0" customWidth="1"/>
  </cols>
  <sheetData>
    <row r="1" ht="12.75">
      <c r="A1" s="2" t="s">
        <v>89</v>
      </c>
    </row>
    <row r="2" ht="6" customHeight="1"/>
    <row r="3" spans="1:99" ht="12.75">
      <c r="A3" s="6"/>
      <c r="B3" s="7"/>
      <c r="C3" s="7"/>
      <c r="D3" s="7"/>
      <c r="E3" s="7"/>
      <c r="F3" s="46" t="s">
        <v>0</v>
      </c>
      <c r="G3" s="60" t="s">
        <v>5</v>
      </c>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2"/>
      <c r="CU3" s="46" t="s">
        <v>4</v>
      </c>
    </row>
    <row r="4" spans="1:99" ht="12.75">
      <c r="A4" s="8"/>
      <c r="B4" s="3"/>
      <c r="C4" s="3"/>
      <c r="D4" s="3"/>
      <c r="E4" s="3"/>
      <c r="F4" s="47"/>
      <c r="G4" s="5" t="s">
        <v>0</v>
      </c>
      <c r="H4" s="1">
        <v>0</v>
      </c>
      <c r="I4" s="1">
        <v>1</v>
      </c>
      <c r="J4" s="1">
        <v>2</v>
      </c>
      <c r="K4" s="1">
        <v>3</v>
      </c>
      <c r="L4" s="1">
        <v>4</v>
      </c>
      <c r="M4" s="1">
        <v>5</v>
      </c>
      <c r="N4" s="1">
        <v>6</v>
      </c>
      <c r="O4" s="1">
        <v>7</v>
      </c>
      <c r="P4" s="1">
        <v>8</v>
      </c>
      <c r="Q4" s="1">
        <v>9</v>
      </c>
      <c r="R4" s="1">
        <v>10</v>
      </c>
      <c r="S4" s="1">
        <v>11</v>
      </c>
      <c r="T4" s="1">
        <v>12</v>
      </c>
      <c r="U4" s="1">
        <v>13</v>
      </c>
      <c r="V4" s="1">
        <v>14</v>
      </c>
      <c r="W4" s="1">
        <v>15</v>
      </c>
      <c r="X4" s="1">
        <v>16</v>
      </c>
      <c r="Y4" s="1">
        <v>17</v>
      </c>
      <c r="Z4" s="1">
        <v>18</v>
      </c>
      <c r="AA4" s="1">
        <v>19</v>
      </c>
      <c r="AB4" s="1">
        <v>20</v>
      </c>
      <c r="AC4" s="1">
        <v>21</v>
      </c>
      <c r="AD4" s="1">
        <v>22</v>
      </c>
      <c r="AE4" s="1">
        <v>23</v>
      </c>
      <c r="AF4" s="1">
        <v>24</v>
      </c>
      <c r="AG4" s="1">
        <v>25</v>
      </c>
      <c r="AH4" s="1">
        <v>26</v>
      </c>
      <c r="AI4" s="1">
        <v>27</v>
      </c>
      <c r="AJ4" s="1">
        <v>28</v>
      </c>
      <c r="AK4" s="1">
        <v>29</v>
      </c>
      <c r="AL4" s="1">
        <v>30</v>
      </c>
      <c r="AM4" s="1">
        <v>31</v>
      </c>
      <c r="AN4" s="1">
        <v>32</v>
      </c>
      <c r="AO4" s="1">
        <v>33</v>
      </c>
      <c r="AP4" s="1">
        <v>34</v>
      </c>
      <c r="AQ4" s="1">
        <v>35</v>
      </c>
      <c r="AR4" s="1">
        <v>36</v>
      </c>
      <c r="AS4" s="1">
        <v>37</v>
      </c>
      <c r="AT4" s="1">
        <v>38</v>
      </c>
      <c r="AU4" s="1">
        <v>39</v>
      </c>
      <c r="AV4" s="1">
        <v>40</v>
      </c>
      <c r="AW4" s="1">
        <v>41</v>
      </c>
      <c r="AX4" s="1">
        <v>42</v>
      </c>
      <c r="AY4" s="1">
        <v>43</v>
      </c>
      <c r="AZ4" s="1">
        <v>44</v>
      </c>
      <c r="BA4" s="1">
        <v>45</v>
      </c>
      <c r="BB4" s="1">
        <v>46</v>
      </c>
      <c r="BC4" s="1">
        <v>47</v>
      </c>
      <c r="BD4" s="1">
        <v>48</v>
      </c>
      <c r="BE4" s="1">
        <v>49</v>
      </c>
      <c r="BF4" s="1">
        <v>50</v>
      </c>
      <c r="BG4" s="1">
        <v>51</v>
      </c>
      <c r="BH4" s="1">
        <v>52</v>
      </c>
      <c r="BI4" s="1">
        <v>53</v>
      </c>
      <c r="BJ4" s="1">
        <v>54</v>
      </c>
      <c r="BK4" s="1">
        <v>55</v>
      </c>
      <c r="BL4" s="1">
        <v>56</v>
      </c>
      <c r="BM4" s="1">
        <v>57</v>
      </c>
      <c r="BN4" s="1">
        <v>58</v>
      </c>
      <c r="BO4" s="1">
        <v>59</v>
      </c>
      <c r="BP4" s="1">
        <v>60</v>
      </c>
      <c r="BQ4" s="1">
        <v>61</v>
      </c>
      <c r="BR4" s="1">
        <v>62</v>
      </c>
      <c r="BS4" s="1">
        <v>63</v>
      </c>
      <c r="BT4" s="1">
        <v>64</v>
      </c>
      <c r="BU4" s="1">
        <v>65</v>
      </c>
      <c r="BV4" s="1">
        <v>66</v>
      </c>
      <c r="BW4" s="1">
        <v>67</v>
      </c>
      <c r="BX4" s="1">
        <v>68</v>
      </c>
      <c r="BY4" s="1">
        <v>69</v>
      </c>
      <c r="BZ4" s="1">
        <v>70</v>
      </c>
      <c r="CA4" s="1">
        <v>71</v>
      </c>
      <c r="CB4" s="1">
        <v>72</v>
      </c>
      <c r="CC4" s="1">
        <v>73</v>
      </c>
      <c r="CD4" s="1">
        <v>74</v>
      </c>
      <c r="CE4" s="1">
        <v>75</v>
      </c>
      <c r="CF4" s="1">
        <v>76</v>
      </c>
      <c r="CG4" s="1">
        <v>77</v>
      </c>
      <c r="CH4" s="1">
        <v>78</v>
      </c>
      <c r="CI4" s="1">
        <v>79</v>
      </c>
      <c r="CJ4" s="1">
        <v>80</v>
      </c>
      <c r="CK4" s="1">
        <v>81</v>
      </c>
      <c r="CL4" s="1">
        <v>82</v>
      </c>
      <c r="CM4" s="1">
        <v>83</v>
      </c>
      <c r="CN4" s="1">
        <v>84</v>
      </c>
      <c r="CO4" s="1">
        <v>85</v>
      </c>
      <c r="CP4" s="1">
        <v>86</v>
      </c>
      <c r="CQ4" s="1">
        <v>87</v>
      </c>
      <c r="CR4" s="1">
        <v>88</v>
      </c>
      <c r="CS4" s="1">
        <v>89</v>
      </c>
      <c r="CT4" s="1" t="s">
        <v>98</v>
      </c>
      <c r="CU4" s="47"/>
    </row>
    <row r="5" ht="6.75" customHeight="1"/>
    <row r="6" ht="12.75" customHeight="1">
      <c r="A6" t="s">
        <v>66</v>
      </c>
    </row>
    <row r="7" ht="12.75" customHeight="1">
      <c r="B7" t="s">
        <v>67</v>
      </c>
    </row>
    <row r="8" ht="12.75" customHeight="1">
      <c r="C8" t="s">
        <v>68</v>
      </c>
    </row>
    <row r="9" spans="3:14" ht="12.75" customHeight="1">
      <c r="C9" s="4"/>
      <c r="D9" s="4" t="s">
        <v>29</v>
      </c>
      <c r="G9" s="10"/>
      <c r="H9" s="10"/>
      <c r="I9" s="10"/>
      <c r="J9" s="10"/>
      <c r="K9" s="10"/>
      <c r="L9" s="10"/>
      <c r="M9" s="10"/>
      <c r="N9" s="10"/>
    </row>
    <row r="10" spans="3:14" ht="12.75" customHeight="1">
      <c r="C10" s="4"/>
      <c r="D10" s="4" t="s">
        <v>18</v>
      </c>
      <c r="G10" s="10"/>
      <c r="H10" s="10"/>
      <c r="I10" s="10"/>
      <c r="J10" s="10"/>
      <c r="K10" s="10"/>
      <c r="L10" s="10"/>
      <c r="M10" s="10"/>
      <c r="N10" s="10"/>
    </row>
    <row r="11" spans="3:14" ht="12.75" customHeight="1">
      <c r="C11" s="4"/>
      <c r="D11" s="4" t="s">
        <v>44</v>
      </c>
      <c r="G11" s="10"/>
      <c r="H11" s="10"/>
      <c r="I11" s="10"/>
      <c r="J11" s="10"/>
      <c r="K11" s="10"/>
      <c r="L11" s="10"/>
      <c r="M11" s="10"/>
      <c r="N11" s="10"/>
    </row>
    <row r="12" spans="3:14" ht="12.75" customHeight="1">
      <c r="C12" s="4"/>
      <c r="D12" s="4" t="s">
        <v>31</v>
      </c>
      <c r="G12" s="10"/>
      <c r="H12" s="10"/>
      <c r="I12" s="10"/>
      <c r="J12" s="10"/>
      <c r="K12" s="10"/>
      <c r="L12" s="10"/>
      <c r="M12" s="10"/>
      <c r="N12" s="10"/>
    </row>
    <row r="13" ht="12.75" customHeight="1">
      <c r="C13" t="s">
        <v>69</v>
      </c>
    </row>
    <row r="14" ht="12.75">
      <c r="D14" s="4" t="s">
        <v>29</v>
      </c>
    </row>
    <row r="15" ht="12.75">
      <c r="D15" s="4" t="s">
        <v>18</v>
      </c>
    </row>
    <row r="16" spans="3:14" ht="12.75" customHeight="1">
      <c r="C16" s="4"/>
      <c r="D16" s="4" t="s">
        <v>88</v>
      </c>
      <c r="G16" s="10"/>
      <c r="H16" s="10"/>
      <c r="I16" s="10"/>
      <c r="J16" s="10"/>
      <c r="K16" s="10"/>
      <c r="L16" s="10"/>
      <c r="M16" s="10"/>
      <c r="N16" s="10"/>
    </row>
    <row r="17" ht="12.75">
      <c r="D17" s="4" t="s">
        <v>31</v>
      </c>
    </row>
    <row r="18" ht="12.75" customHeight="1">
      <c r="B18" t="s">
        <v>70</v>
      </c>
    </row>
    <row r="19" ht="12.75" customHeight="1">
      <c r="C19" t="s">
        <v>71</v>
      </c>
    </row>
    <row r="20" spans="3:14" ht="12.75" customHeight="1">
      <c r="C20" s="4"/>
      <c r="D20" s="4" t="s">
        <v>2</v>
      </c>
      <c r="G20" s="10"/>
      <c r="H20" s="10"/>
      <c r="I20" s="10"/>
      <c r="J20" s="10"/>
      <c r="K20" s="10"/>
      <c r="L20" s="10"/>
      <c r="M20" s="10"/>
      <c r="N20" s="10"/>
    </row>
    <row r="21" spans="3:14" ht="12.75" customHeight="1">
      <c r="C21" s="4"/>
      <c r="D21" s="4" t="s">
        <v>1</v>
      </c>
      <c r="G21" s="10"/>
      <c r="H21" s="10"/>
      <c r="I21" s="10"/>
      <c r="J21" s="10"/>
      <c r="K21" s="10"/>
      <c r="L21" s="10"/>
      <c r="M21" s="10"/>
      <c r="N21" s="10"/>
    </row>
    <row r="22" ht="12.75" customHeight="1">
      <c r="C22" t="s">
        <v>45</v>
      </c>
    </row>
    <row r="23" ht="12.75" customHeight="1">
      <c r="B23" t="s">
        <v>72</v>
      </c>
    </row>
    <row r="24" ht="12.75" customHeight="1">
      <c r="C24" t="s">
        <v>34</v>
      </c>
    </row>
    <row r="25" spans="3:14" ht="12.75" customHeight="1">
      <c r="C25" s="4"/>
      <c r="D25" s="4" t="s">
        <v>2</v>
      </c>
      <c r="G25" s="10"/>
      <c r="H25" s="10"/>
      <c r="I25" s="10"/>
      <c r="J25" s="10"/>
      <c r="K25" s="10"/>
      <c r="L25" s="10"/>
      <c r="M25" s="10"/>
      <c r="N25" s="10"/>
    </row>
    <row r="26" spans="3:14" ht="12.75" customHeight="1">
      <c r="C26" s="4"/>
      <c r="D26" s="4" t="s">
        <v>1</v>
      </c>
      <c r="G26" s="10"/>
      <c r="H26" s="10"/>
      <c r="I26" s="10"/>
      <c r="J26" s="10"/>
      <c r="K26" s="10"/>
      <c r="L26" s="10"/>
      <c r="M26" s="10"/>
      <c r="N26" s="10"/>
    </row>
    <row r="27" ht="12.75" customHeight="1">
      <c r="C27" t="s">
        <v>73</v>
      </c>
    </row>
    <row r="28" spans="1:99" ht="6.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row>
  </sheetData>
  <mergeCells count="3">
    <mergeCell ref="F3:F4"/>
    <mergeCell ref="G3:CT3"/>
    <mergeCell ref="CU3:CU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U24"/>
  <sheetViews>
    <sheetView workbookViewId="0" topLeftCell="A1">
      <selection activeCell="A1" sqref="A1"/>
    </sheetView>
  </sheetViews>
  <sheetFormatPr defaultColWidth="9.140625" defaultRowHeight="12.75"/>
  <cols>
    <col min="1" max="1" width="3.421875" style="0" customWidth="1"/>
    <col min="2" max="2" width="3.8515625" style="0" customWidth="1"/>
    <col min="5" max="5" width="6.8515625" style="0" customWidth="1"/>
    <col min="6" max="13" width="7.00390625" style="0" customWidth="1"/>
  </cols>
  <sheetData>
    <row r="1" ht="12.75">
      <c r="A1" s="2" t="s">
        <v>40</v>
      </c>
    </row>
    <row r="2" ht="6" customHeight="1"/>
    <row r="3" spans="1:98" ht="12.75">
      <c r="A3" s="6"/>
      <c r="B3" s="7"/>
      <c r="C3" s="7"/>
      <c r="D3" s="7"/>
      <c r="E3" s="46" t="s">
        <v>0</v>
      </c>
      <c r="F3" s="60" t="s">
        <v>5</v>
      </c>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2"/>
      <c r="CT3" s="46" t="s">
        <v>4</v>
      </c>
    </row>
    <row r="4" spans="1:98" ht="12.75">
      <c r="A4" s="8"/>
      <c r="B4" s="3"/>
      <c r="C4" s="3"/>
      <c r="D4" s="3"/>
      <c r="E4" s="47"/>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1">
        <v>76</v>
      </c>
      <c r="CF4" s="1">
        <v>77</v>
      </c>
      <c r="CG4" s="1">
        <v>78</v>
      </c>
      <c r="CH4" s="1">
        <v>79</v>
      </c>
      <c r="CI4" s="1">
        <v>80</v>
      </c>
      <c r="CJ4" s="1">
        <v>81</v>
      </c>
      <c r="CK4" s="1">
        <v>82</v>
      </c>
      <c r="CL4" s="1">
        <v>83</v>
      </c>
      <c r="CM4" s="1">
        <v>84</v>
      </c>
      <c r="CN4" s="1">
        <v>85</v>
      </c>
      <c r="CO4" s="1">
        <v>86</v>
      </c>
      <c r="CP4" s="1">
        <v>87</v>
      </c>
      <c r="CQ4" s="1">
        <v>88</v>
      </c>
      <c r="CR4" s="1">
        <v>89</v>
      </c>
      <c r="CS4" s="1" t="s">
        <v>98</v>
      </c>
      <c r="CT4" s="47"/>
    </row>
    <row r="5" ht="6.75" customHeight="1"/>
    <row r="6" spans="1:13" ht="12.75" customHeight="1">
      <c r="A6" s="4" t="s">
        <v>41</v>
      </c>
      <c r="C6" s="4"/>
      <c r="F6" s="10"/>
      <c r="G6" s="10"/>
      <c r="H6" s="10"/>
      <c r="I6" s="10"/>
      <c r="J6" s="10"/>
      <c r="K6" s="10"/>
      <c r="L6" s="10"/>
      <c r="M6" s="10"/>
    </row>
    <row r="7" spans="1:13" ht="12.75" customHeight="1">
      <c r="A7" s="4"/>
      <c r="B7" t="s">
        <v>2</v>
      </c>
      <c r="C7" s="4"/>
      <c r="F7" s="10"/>
      <c r="G7" s="10"/>
      <c r="H7" s="10"/>
      <c r="I7" s="10"/>
      <c r="J7" s="10"/>
      <c r="K7" s="10"/>
      <c r="L7" s="10"/>
      <c r="M7" s="10"/>
    </row>
    <row r="8" spans="1:13" ht="12.75" customHeight="1">
      <c r="A8" s="4"/>
      <c r="B8" t="s">
        <v>1</v>
      </c>
      <c r="C8" s="4"/>
      <c r="F8" s="10"/>
      <c r="G8" s="10"/>
      <c r="H8" s="10"/>
      <c r="I8" s="10"/>
      <c r="J8" s="10"/>
      <c r="K8" s="10"/>
      <c r="L8" s="10"/>
      <c r="M8" s="10"/>
    </row>
    <row r="9" spans="1:13" ht="12.75" customHeight="1">
      <c r="A9" s="4" t="s">
        <v>46</v>
      </c>
      <c r="C9" s="4"/>
      <c r="F9" s="10"/>
      <c r="G9" s="10"/>
      <c r="H9" s="10"/>
      <c r="I9" s="10"/>
      <c r="J9" s="10"/>
      <c r="K9" s="10"/>
      <c r="L9" s="10"/>
      <c r="M9" s="10"/>
    </row>
    <row r="10" spans="1:13" ht="12.75" customHeight="1">
      <c r="A10" s="4"/>
      <c r="B10" t="s">
        <v>2</v>
      </c>
      <c r="C10" s="4"/>
      <c r="F10" s="10"/>
      <c r="G10" s="10"/>
      <c r="H10" s="10"/>
      <c r="I10" s="10"/>
      <c r="J10" s="10"/>
      <c r="K10" s="10"/>
      <c r="L10" s="10"/>
      <c r="M10" s="10"/>
    </row>
    <row r="11" spans="1:13" ht="12.75" customHeight="1">
      <c r="A11" s="4"/>
      <c r="B11" t="s">
        <v>1</v>
      </c>
      <c r="C11" s="4"/>
      <c r="F11" s="10"/>
      <c r="G11" s="10"/>
      <c r="H11" s="10"/>
      <c r="I11" s="10"/>
      <c r="J11" s="10"/>
      <c r="K11" s="10"/>
      <c r="L11" s="10"/>
      <c r="M11" s="10"/>
    </row>
    <row r="12" spans="1:13" ht="12.75" customHeight="1">
      <c r="A12" s="4" t="s">
        <v>47</v>
      </c>
      <c r="C12" s="4"/>
      <c r="F12" s="10"/>
      <c r="G12" s="10"/>
      <c r="H12" s="10"/>
      <c r="I12" s="10"/>
      <c r="J12" s="10"/>
      <c r="K12" s="10"/>
      <c r="L12" s="10"/>
      <c r="M12" s="10"/>
    </row>
    <row r="13" spans="1:13" ht="12.75" customHeight="1">
      <c r="A13" s="4"/>
      <c r="B13" t="s">
        <v>2</v>
      </c>
      <c r="C13" s="4"/>
      <c r="F13" s="10"/>
      <c r="G13" s="10"/>
      <c r="H13" s="10"/>
      <c r="I13" s="10"/>
      <c r="J13" s="10"/>
      <c r="K13" s="10"/>
      <c r="L13" s="10"/>
      <c r="M13" s="10"/>
    </row>
    <row r="14" spans="1:13" ht="12.75" customHeight="1">
      <c r="A14" s="4"/>
      <c r="B14" t="s">
        <v>1</v>
      </c>
      <c r="C14" s="4"/>
      <c r="F14" s="10"/>
      <c r="G14" s="10"/>
      <c r="H14" s="10"/>
      <c r="I14" s="10"/>
      <c r="J14" s="10"/>
      <c r="K14" s="10"/>
      <c r="L14" s="10"/>
      <c r="M14" s="10"/>
    </row>
    <row r="15" spans="1:13" ht="12.75" customHeight="1">
      <c r="A15" s="4" t="s">
        <v>48</v>
      </c>
      <c r="C15" s="4"/>
      <c r="F15" s="10"/>
      <c r="G15" s="10"/>
      <c r="H15" s="10"/>
      <c r="I15" s="10"/>
      <c r="J15" s="10"/>
      <c r="K15" s="10"/>
      <c r="L15" s="10"/>
      <c r="M15" s="10"/>
    </row>
    <row r="16" spans="1:13" ht="12.75" customHeight="1">
      <c r="A16" s="4"/>
      <c r="B16" t="s">
        <v>2</v>
      </c>
      <c r="C16" s="4"/>
      <c r="F16" s="10"/>
      <c r="G16" s="10"/>
      <c r="H16" s="10"/>
      <c r="I16" s="10"/>
      <c r="J16" s="10"/>
      <c r="K16" s="10"/>
      <c r="L16" s="10"/>
      <c r="M16" s="10"/>
    </row>
    <row r="17" spans="1:13" ht="12.75" customHeight="1">
      <c r="A17" s="4"/>
      <c r="B17" t="s">
        <v>1</v>
      </c>
      <c r="C17" s="4"/>
      <c r="F17" s="10"/>
      <c r="G17" s="10"/>
      <c r="H17" s="10"/>
      <c r="I17" s="10"/>
      <c r="J17" s="10"/>
      <c r="K17" s="10"/>
      <c r="L17" s="10"/>
      <c r="M17" s="10"/>
    </row>
    <row r="18" spans="1:13" ht="12.75" customHeight="1">
      <c r="A18" s="4" t="s">
        <v>49</v>
      </c>
      <c r="C18" s="4"/>
      <c r="F18" s="10"/>
      <c r="G18" s="10"/>
      <c r="H18" s="10"/>
      <c r="I18" s="10"/>
      <c r="J18" s="10"/>
      <c r="K18" s="10"/>
      <c r="L18" s="10"/>
      <c r="M18" s="10"/>
    </row>
    <row r="19" spans="1:13" ht="12.75" customHeight="1">
      <c r="A19" s="4"/>
      <c r="B19" t="s">
        <v>2</v>
      </c>
      <c r="C19" s="4"/>
      <c r="F19" s="10"/>
      <c r="G19" s="10"/>
      <c r="H19" s="10"/>
      <c r="I19" s="10"/>
      <c r="J19" s="10"/>
      <c r="K19" s="10"/>
      <c r="L19" s="10"/>
      <c r="M19" s="10"/>
    </row>
    <row r="20" spans="1:13" ht="12.75" customHeight="1">
      <c r="A20" s="4"/>
      <c r="B20" t="s">
        <v>1</v>
      </c>
      <c r="C20" s="4"/>
      <c r="F20" s="10"/>
      <c r="G20" s="10"/>
      <c r="H20" s="10"/>
      <c r="I20" s="10"/>
      <c r="J20" s="10"/>
      <c r="K20" s="10"/>
      <c r="L20" s="10"/>
      <c r="M20" s="10"/>
    </row>
    <row r="21" spans="1:13" ht="12.75" customHeight="1">
      <c r="A21" s="4" t="s">
        <v>50</v>
      </c>
      <c r="C21" s="4"/>
      <c r="F21" s="10"/>
      <c r="G21" s="10"/>
      <c r="H21" s="10"/>
      <c r="I21" s="10"/>
      <c r="J21" s="10"/>
      <c r="K21" s="10"/>
      <c r="L21" s="10"/>
      <c r="M21" s="10"/>
    </row>
    <row r="22" spans="1:13" ht="12.75" customHeight="1">
      <c r="A22" s="4"/>
      <c r="B22" t="s">
        <v>2</v>
      </c>
      <c r="C22" s="4"/>
      <c r="F22" s="10"/>
      <c r="G22" s="10"/>
      <c r="H22" s="10"/>
      <c r="I22" s="10"/>
      <c r="J22" s="10"/>
      <c r="K22" s="10"/>
      <c r="L22" s="10"/>
      <c r="M22" s="10"/>
    </row>
    <row r="23" spans="1:13" ht="12.75" customHeight="1">
      <c r="A23" s="4"/>
      <c r="B23" t="s">
        <v>1</v>
      </c>
      <c r="C23" s="4"/>
      <c r="F23" s="10"/>
      <c r="G23" s="10"/>
      <c r="H23" s="10"/>
      <c r="I23" s="10"/>
      <c r="J23" s="10"/>
      <c r="K23" s="10"/>
      <c r="L23" s="10"/>
      <c r="M23" s="10"/>
    </row>
    <row r="24" spans="1:99" ht="6.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row>
    <row r="25" s="12" customFormat="1" ht="12.75"/>
  </sheetData>
  <mergeCells count="3">
    <mergeCell ref="E3:E4"/>
    <mergeCell ref="F3:CS3"/>
    <mergeCell ref="CT3:CT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U25"/>
  <sheetViews>
    <sheetView workbookViewId="0" topLeftCell="A1">
      <selection activeCell="G21" sqref="G21:G22"/>
    </sheetView>
  </sheetViews>
  <sheetFormatPr defaultColWidth="9.140625" defaultRowHeight="12.75"/>
  <cols>
    <col min="1" max="3" width="3.57421875" style="0" customWidth="1"/>
  </cols>
  <sheetData>
    <row r="1" ht="12.75">
      <c r="A1" s="2" t="s">
        <v>51</v>
      </c>
    </row>
    <row r="2" ht="6" customHeight="1"/>
    <row r="3" spans="1:98" ht="12.75">
      <c r="A3" s="6"/>
      <c r="B3" s="7"/>
      <c r="C3" s="7"/>
      <c r="D3" s="7"/>
      <c r="E3" s="46" t="s">
        <v>0</v>
      </c>
      <c r="F3" s="60" t="s">
        <v>5</v>
      </c>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2"/>
      <c r="CT3" s="46" t="s">
        <v>4</v>
      </c>
    </row>
    <row r="4" spans="1:98" ht="12.75">
      <c r="A4" s="8"/>
      <c r="B4" s="3"/>
      <c r="C4" s="3"/>
      <c r="D4" s="3"/>
      <c r="E4" s="47"/>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1">
        <v>76</v>
      </c>
      <c r="CF4" s="1">
        <v>77</v>
      </c>
      <c r="CG4" s="1">
        <v>78</v>
      </c>
      <c r="CH4" s="1">
        <v>79</v>
      </c>
      <c r="CI4" s="1">
        <v>80</v>
      </c>
      <c r="CJ4" s="1">
        <v>81</v>
      </c>
      <c r="CK4" s="1">
        <v>82</v>
      </c>
      <c r="CL4" s="1">
        <v>83</v>
      </c>
      <c r="CM4" s="1">
        <v>84</v>
      </c>
      <c r="CN4" s="1">
        <v>85</v>
      </c>
      <c r="CO4" s="1">
        <v>86</v>
      </c>
      <c r="CP4" s="1">
        <v>87</v>
      </c>
      <c r="CQ4" s="1">
        <v>88</v>
      </c>
      <c r="CR4" s="1">
        <v>89</v>
      </c>
      <c r="CS4" s="1" t="s">
        <v>98</v>
      </c>
      <c r="CT4" s="47"/>
    </row>
    <row r="5" ht="6.75" customHeight="1"/>
    <row r="6" ht="12.75">
      <c r="A6" t="s">
        <v>52</v>
      </c>
    </row>
    <row r="7" spans="1:13" ht="12.75" customHeight="1">
      <c r="A7" s="4"/>
      <c r="B7" t="s">
        <v>2</v>
      </c>
      <c r="C7" s="4"/>
      <c r="F7" s="10"/>
      <c r="G7" s="10"/>
      <c r="H7" s="10"/>
      <c r="I7" s="10"/>
      <c r="J7" s="10"/>
      <c r="K7" s="10"/>
      <c r="L7" s="10"/>
      <c r="M7" s="10"/>
    </row>
    <row r="8" spans="1:13" ht="12.75" customHeight="1">
      <c r="A8" s="4"/>
      <c r="B8" t="s">
        <v>1</v>
      </c>
      <c r="C8" s="4"/>
      <c r="F8" s="10"/>
      <c r="G8" s="10"/>
      <c r="H8" s="10"/>
      <c r="I8" s="10"/>
      <c r="J8" s="10"/>
      <c r="K8" s="10"/>
      <c r="L8" s="10"/>
      <c r="M8" s="10"/>
    </row>
    <row r="9" ht="12.75">
      <c r="A9" t="s">
        <v>53</v>
      </c>
    </row>
    <row r="10" spans="1:13" ht="12.75" customHeight="1">
      <c r="A10" s="4"/>
      <c r="B10" t="s">
        <v>2</v>
      </c>
      <c r="C10" s="4"/>
      <c r="F10" s="10"/>
      <c r="G10" s="10"/>
      <c r="H10" s="10"/>
      <c r="I10" s="10"/>
      <c r="J10" s="10"/>
      <c r="K10" s="10"/>
      <c r="L10" s="10"/>
      <c r="M10" s="10"/>
    </row>
    <row r="11" spans="1:13" ht="12.75" customHeight="1">
      <c r="A11" s="4"/>
      <c r="B11" t="s">
        <v>1</v>
      </c>
      <c r="C11" s="4"/>
      <c r="F11" s="10"/>
      <c r="G11" s="10"/>
      <c r="H11" s="10"/>
      <c r="I11" s="10"/>
      <c r="J11" s="10"/>
      <c r="K11" s="10"/>
      <c r="L11" s="10"/>
      <c r="M11" s="10"/>
    </row>
    <row r="12" ht="12.75">
      <c r="A12" t="s">
        <v>54</v>
      </c>
    </row>
    <row r="13" spans="1:13" ht="12.75" customHeight="1">
      <c r="A13" s="4"/>
      <c r="B13" t="s">
        <v>2</v>
      </c>
      <c r="C13" s="4"/>
      <c r="F13" s="10"/>
      <c r="G13" s="10"/>
      <c r="H13" s="10"/>
      <c r="I13" s="10"/>
      <c r="J13" s="10"/>
      <c r="K13" s="10"/>
      <c r="L13" s="10"/>
      <c r="M13" s="10"/>
    </row>
    <row r="14" spans="1:13" ht="12.75" customHeight="1">
      <c r="A14" s="4"/>
      <c r="B14" t="s">
        <v>1</v>
      </c>
      <c r="C14" s="4"/>
      <c r="F14" s="10"/>
      <c r="G14" s="10"/>
      <c r="H14" s="10"/>
      <c r="I14" s="10"/>
      <c r="J14" s="10"/>
      <c r="K14" s="10"/>
      <c r="L14" s="10"/>
      <c r="M14" s="10"/>
    </row>
    <row r="15" ht="12.75">
      <c r="A15" t="s">
        <v>30</v>
      </c>
    </row>
    <row r="16" spans="1:13" ht="12.75" customHeight="1">
      <c r="A16" s="4"/>
      <c r="B16" t="s">
        <v>2</v>
      </c>
      <c r="C16" s="4"/>
      <c r="F16" s="10"/>
      <c r="G16" s="10"/>
      <c r="H16" s="10"/>
      <c r="I16" s="10"/>
      <c r="J16" s="10"/>
      <c r="K16" s="10"/>
      <c r="L16" s="10"/>
      <c r="M16" s="10"/>
    </row>
    <row r="17" spans="1:13" ht="12.75" customHeight="1">
      <c r="A17" s="4"/>
      <c r="B17" t="s">
        <v>1</v>
      </c>
      <c r="C17" s="4"/>
      <c r="F17" s="10"/>
      <c r="G17" s="10"/>
      <c r="H17" s="10"/>
      <c r="I17" s="10"/>
      <c r="J17" s="10"/>
      <c r="K17" s="10"/>
      <c r="L17" s="10"/>
      <c r="M17" s="10"/>
    </row>
    <row r="18" ht="12.75">
      <c r="A18" t="s">
        <v>19</v>
      </c>
    </row>
    <row r="19" spans="1:13" ht="12.75" customHeight="1">
      <c r="A19" s="4"/>
      <c r="B19" t="s">
        <v>2</v>
      </c>
      <c r="C19" s="4"/>
      <c r="F19" s="10"/>
      <c r="G19" s="10"/>
      <c r="H19" s="10"/>
      <c r="I19" s="10"/>
      <c r="J19" s="10"/>
      <c r="K19" s="10"/>
      <c r="L19" s="10"/>
      <c r="M19" s="10"/>
    </row>
    <row r="20" spans="1:13" ht="12.75" customHeight="1">
      <c r="A20" s="4"/>
      <c r="B20" t="s">
        <v>1</v>
      </c>
      <c r="C20" s="4"/>
      <c r="F20" s="10"/>
      <c r="G20" s="10"/>
      <c r="H20" s="10"/>
      <c r="I20" s="10"/>
      <c r="J20" s="10"/>
      <c r="K20" s="10"/>
      <c r="L20" s="10"/>
      <c r="M20" s="10"/>
    </row>
    <row r="21" ht="12.75">
      <c r="A21" t="s">
        <v>55</v>
      </c>
    </row>
    <row r="22" spans="1:13" ht="12.75" customHeight="1">
      <c r="A22" s="4"/>
      <c r="B22" t="s">
        <v>2</v>
      </c>
      <c r="C22" s="4"/>
      <c r="F22" s="10"/>
      <c r="G22" s="10"/>
      <c r="H22" s="10"/>
      <c r="I22" s="10"/>
      <c r="J22" s="10"/>
      <c r="K22" s="10"/>
      <c r="L22" s="10"/>
      <c r="M22" s="10"/>
    </row>
    <row r="23" spans="1:13" ht="12.75" customHeight="1">
      <c r="A23" s="4"/>
      <c r="B23" t="s">
        <v>1</v>
      </c>
      <c r="C23" s="4"/>
      <c r="F23" s="10"/>
      <c r="G23" s="10"/>
      <c r="H23" s="10"/>
      <c r="I23" s="10"/>
      <c r="J23" s="10"/>
      <c r="K23" s="10"/>
      <c r="L23" s="10"/>
      <c r="M23" s="10"/>
    </row>
    <row r="24" spans="1:99" ht="6.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row>
    <row r="25" spans="1:99" ht="12.7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row>
  </sheetData>
  <mergeCells count="3">
    <mergeCell ref="E3:E4"/>
    <mergeCell ref="F3:CS3"/>
    <mergeCell ref="CT3:CT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 West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Mason</dc:creator>
  <cp:keywords/>
  <dc:description/>
  <cp:lastModifiedBy>Amonthep Chawla</cp:lastModifiedBy>
  <cp:lastPrinted>2005-09-14T20:15:30Z</cp:lastPrinted>
  <dcterms:created xsi:type="dcterms:W3CDTF">2004-02-11T00:44:14Z</dcterms:created>
  <dcterms:modified xsi:type="dcterms:W3CDTF">2006-01-20T00:21:27Z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