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1505" windowHeight="6000" firstSheet="1" activeTab="2"/>
  </bookViews>
  <sheets>
    <sheet name="Contents" sheetId="1" r:id="rId1"/>
    <sheet name="Aggregate Controls" sheetId="2" r:id="rId2"/>
    <sheet name="Age Profiles" sheetId="3" r:id="rId3"/>
    <sheet name="T1. Flow Account" sheetId="4" r:id="rId4"/>
    <sheet name="T1.2. Asset Reallocations" sheetId="5" r:id="rId5"/>
    <sheet name="T1.2.a. Public Asset Re" sheetId="6" r:id="rId6"/>
    <sheet name="T1.3. Public Transfers" sheetId="7" r:id="rId7"/>
    <sheet name="T1.3.b. Public K Transfers" sheetId="8" r:id="rId8"/>
    <sheet name="T2. Wealth Account" sheetId="9" r:id="rId9"/>
  </sheets>
  <externalReferences>
    <externalReference r:id="rId12"/>
  </externalReferences>
  <definedNames/>
  <calcPr fullCalcOnLoad="1"/>
</workbook>
</file>

<file path=xl/sharedStrings.xml><?xml version="1.0" encoding="utf-8"?>
<sst xmlns="http://schemas.openxmlformats.org/spreadsheetml/2006/main" count="338" uniqueCount="153">
  <si>
    <t>Total</t>
  </si>
  <si>
    <t>Outflows</t>
  </si>
  <si>
    <t>Inflows</t>
  </si>
  <si>
    <t>Other</t>
  </si>
  <si>
    <t>Foreign</t>
  </si>
  <si>
    <t>Domestic by age</t>
  </si>
  <si>
    <t>Education</t>
  </si>
  <si>
    <t>Health</t>
  </si>
  <si>
    <t>Public</t>
  </si>
  <si>
    <t>Private</t>
  </si>
  <si>
    <t>Transfers</t>
  </si>
  <si>
    <t>Private Wealth</t>
  </si>
  <si>
    <t>Capital</t>
  </si>
  <si>
    <t>Credit</t>
  </si>
  <si>
    <t>Transfer</t>
  </si>
  <si>
    <t>Public Wealth</t>
  </si>
  <si>
    <t>Total Wealth</t>
  </si>
  <si>
    <t>Pension</t>
  </si>
  <si>
    <t>Consumer durables</t>
  </si>
  <si>
    <t>Housing</t>
  </si>
  <si>
    <t>Fixed capital</t>
  </si>
  <si>
    <t>Inventories</t>
  </si>
  <si>
    <t>Domestic</t>
  </si>
  <si>
    <t>Capital, Domestic</t>
  </si>
  <si>
    <t>Transfer Wealth</t>
  </si>
  <si>
    <t>Lifecycle Deficit</t>
  </si>
  <si>
    <t>Land</t>
  </si>
  <si>
    <t>Consumption</t>
  </si>
  <si>
    <t>Foreign assets</t>
  </si>
  <si>
    <t>Interest on consumer credit</t>
  </si>
  <si>
    <r>
      <t xml:space="preserve">Table 1.3. Public Transfers, </t>
    </r>
    <r>
      <rPr>
        <b/>
        <i/>
        <sz val="10"/>
        <rFont val="Arial"/>
        <family val="2"/>
      </rPr>
      <t>country, year (currency and units), aggregate, nominal.</t>
    </r>
    <r>
      <rPr>
        <b/>
        <sz val="10"/>
        <rFont val="Arial"/>
        <family val="2"/>
      </rPr>
      <t xml:space="preserve"> </t>
    </r>
  </si>
  <si>
    <t>Public Transfers, Total</t>
  </si>
  <si>
    <t>Income on Assets</t>
  </si>
  <si>
    <t>Less: Labor income</t>
  </si>
  <si>
    <t>Less:  Accumulation of land</t>
  </si>
  <si>
    <t>Public Education</t>
  </si>
  <si>
    <t>Public Health Care</t>
  </si>
  <si>
    <t>Public Pensions</t>
  </si>
  <si>
    <t>Other Social Protection</t>
  </si>
  <si>
    <t>Collective Goods and Services</t>
  </si>
  <si>
    <t>Reallocations</t>
  </si>
  <si>
    <t>Intervivos</t>
  </si>
  <si>
    <t>Bequests</t>
  </si>
  <si>
    <t xml:space="preserve">Public </t>
  </si>
  <si>
    <t>Less: Public investment</t>
  </si>
  <si>
    <t>Public credit reallocations</t>
  </si>
  <si>
    <t>Income on public credit</t>
  </si>
  <si>
    <t>Less: Public saving, credit</t>
  </si>
  <si>
    <t>Private Asset Reallocations</t>
  </si>
  <si>
    <t>Private capital reallocations</t>
  </si>
  <si>
    <t>Income on private capital</t>
  </si>
  <si>
    <t>Less: Private investment</t>
  </si>
  <si>
    <t>Private land reallocations</t>
  </si>
  <si>
    <t>Private rent</t>
  </si>
  <si>
    <t>Private credit reallocations</t>
  </si>
  <si>
    <t>Less: Accumulation of consumer credit</t>
  </si>
  <si>
    <t>Public investment, education</t>
  </si>
  <si>
    <t>Public investment, health</t>
  </si>
  <si>
    <t>Public investment, other</t>
  </si>
  <si>
    <t>Public capital income</t>
  </si>
  <si>
    <t>Public capital income, education</t>
  </si>
  <si>
    <t>Public capital income, health</t>
  </si>
  <si>
    <t>Public capital income, other</t>
  </si>
  <si>
    <t>Public credit income</t>
  </si>
  <si>
    <t>General public credit income</t>
  </si>
  <si>
    <t>Special public credit income</t>
  </si>
  <si>
    <t>General public saving</t>
  </si>
  <si>
    <t>Special public saving</t>
  </si>
  <si>
    <t>Net public capital transfers</t>
  </si>
  <si>
    <t>Net new investment</t>
  </si>
  <si>
    <t>Net public saving transfers</t>
  </si>
  <si>
    <t>Net new saving</t>
  </si>
  <si>
    <t>General</t>
  </si>
  <si>
    <t>Special funds</t>
  </si>
  <si>
    <t xml:space="preserve">Aggregate data for Public Investment System </t>
  </si>
  <si>
    <t>Variable</t>
  </si>
  <si>
    <t>Year</t>
  </si>
  <si>
    <t>Unit</t>
  </si>
  <si>
    <t>Value</t>
  </si>
  <si>
    <t>Source/Notes</t>
  </si>
  <si>
    <t>Gross capital formation, general government</t>
  </si>
  <si>
    <t>Government consumption of fixed capital</t>
  </si>
  <si>
    <t xml:space="preserve">  Net Government Investment</t>
  </si>
  <si>
    <t>Calculated</t>
  </si>
  <si>
    <t>Government capital</t>
  </si>
  <si>
    <t>Capital at midpoint assuming a linear increase during the year</t>
  </si>
  <si>
    <t xml:space="preserve">General Notes: </t>
  </si>
  <si>
    <t xml:space="preserve">1. Government capital in this example is calculated in an ad hoc method.  We need to construct a time series of government capital, capital formation, and capital consumption that can be used in these calculations. </t>
  </si>
  <si>
    <t>Age data for public investment system</t>
  </si>
  <si>
    <t xml:space="preserve">Value </t>
  </si>
  <si>
    <t>Tax incidence for public investment</t>
  </si>
  <si>
    <t>---</t>
  </si>
  <si>
    <t>Equivalence scale</t>
  </si>
  <si>
    <t>all</t>
  </si>
  <si>
    <t>Population</t>
  </si>
  <si>
    <t>NTA data base</t>
  </si>
  <si>
    <t xml:space="preserve">Population </t>
  </si>
  <si>
    <t>Equiv pop share</t>
  </si>
  <si>
    <t>Equiv pop share (mid-point)</t>
  </si>
  <si>
    <t xml:space="preserve">Calculated </t>
  </si>
  <si>
    <t>Net Public Investment</t>
  </si>
  <si>
    <t>Calculated (eq 12)  Note handling of top age group</t>
  </si>
  <si>
    <t xml:space="preserve">   Net public capital transfers</t>
  </si>
  <si>
    <t>Calculated (eq 15)</t>
  </si>
  <si>
    <t>Values should be equal to zero</t>
  </si>
  <si>
    <t>Government capital consumption</t>
  </si>
  <si>
    <t>Net public capital income</t>
  </si>
  <si>
    <t xml:space="preserve">    Consumption of public capital</t>
  </si>
  <si>
    <t>Sum of depreciation and net income</t>
  </si>
  <si>
    <t>New capital</t>
  </si>
  <si>
    <t>Public Capital Transfers, Total</t>
  </si>
  <si>
    <t>Note:  Entries in this sheet summarize more detailed entries in Table 1.2.a. Public Asset Reallocations.</t>
  </si>
  <si>
    <t>Less: Net Public Saving</t>
  </si>
  <si>
    <t>Less: Net Private Saving</t>
  </si>
  <si>
    <t>Note:  Values here summarize more detailed values in Table 1.3.b. Public Capital Transfers.</t>
  </si>
  <si>
    <t>Input Data:</t>
  </si>
  <si>
    <t>NTA Tables:</t>
  </si>
  <si>
    <t>Aggregate Controls</t>
  </si>
  <si>
    <t>Age Profiles</t>
  </si>
  <si>
    <t xml:space="preserve"> BHT million</t>
  </si>
  <si>
    <t>Capital Stock of Public Sector, Table 10. NESDB</t>
  </si>
  <si>
    <t>BHT Millions</t>
  </si>
  <si>
    <r>
      <t>Table 1. National Transfer Flow Account, Thailand</t>
    </r>
    <r>
      <rPr>
        <b/>
        <i/>
        <sz val="10"/>
        <rFont val="Arial"/>
        <family val="2"/>
      </rPr>
      <t>, 1996 (BHT millions), aggregate, nominal</t>
    </r>
    <r>
      <rPr>
        <b/>
        <sz val="10"/>
        <rFont val="Arial"/>
        <family val="2"/>
      </rPr>
      <t xml:space="preserve"> </t>
    </r>
  </si>
  <si>
    <r>
      <t>Table 1.3.b. Public Capital Transfers, Thailand</t>
    </r>
    <r>
      <rPr>
        <b/>
        <i/>
        <sz val="10"/>
        <rFont val="Arial"/>
        <family val="2"/>
      </rPr>
      <t>, 1996 (BHT millions), aggregate, nominal.</t>
    </r>
    <r>
      <rPr>
        <b/>
        <sz val="10"/>
        <rFont val="Arial"/>
        <family val="2"/>
      </rPr>
      <t xml:space="preserve"> </t>
    </r>
  </si>
  <si>
    <r>
      <t xml:space="preserve">Table 2. Wealth account, </t>
    </r>
    <r>
      <rPr>
        <b/>
        <i/>
        <sz val="10"/>
        <rFont val="Arial"/>
        <family val="2"/>
      </rPr>
      <t>Thailand, 1996 (BHT millions), aggregate, nominal</t>
    </r>
  </si>
  <si>
    <t>caluculated</t>
  </si>
  <si>
    <t>check</t>
  </si>
  <si>
    <t xml:space="preserve">   Net new investment nipa</t>
  </si>
  <si>
    <t>thousands</t>
  </si>
  <si>
    <t>Change in public capital</t>
  </si>
  <si>
    <t>Government</t>
  </si>
  <si>
    <t>calculated</t>
  </si>
  <si>
    <t xml:space="preserve">Table 1.3.b. Public Capital Transfers, Thailand, 1996 (BHT millions), aggregate, nominal. </t>
  </si>
  <si>
    <t>2. Government consumption of fixed capital is the difference between gross saving and net saving.</t>
  </si>
  <si>
    <t>Capital Stock of Public Sector, Table 10. NESDB (2004)</t>
  </si>
  <si>
    <t>Gross Capital Formation, Table 1.1 Flow-of-funds account NESDB (2001)</t>
  </si>
  <si>
    <t xml:space="preserve">Should this use something similar to the allocation rule used for private consumption? </t>
  </si>
  <si>
    <t>Note:  Public consumption is equal to depreciation plus net return on public capital.  Because the rate of return to public capital is assumed to be zero,  then net public capital income  and public asset income will be zero and public consumption will equal depreciation.</t>
  </si>
  <si>
    <t>Note:  Public consumption is equal to depreciation plus net return on public capital.  In UNSNA the rate of return to public capital is assumed to be zero.</t>
  </si>
  <si>
    <t>Public Capital Transactions, Thailand 1996</t>
  </si>
  <si>
    <t>Old capital</t>
  </si>
  <si>
    <t>Note.  Public capital is allocated based on the age distribution of flows to beneficiaries.</t>
  </si>
  <si>
    <r>
      <t xml:space="preserve">Table 2. Wealth account, </t>
    </r>
    <r>
      <rPr>
        <b/>
        <i/>
        <sz val="10"/>
        <rFont val="Arial"/>
        <family val="2"/>
      </rPr>
      <t>Thailand, 1997 (BHT millions), aggregate, nominal</t>
    </r>
  </si>
  <si>
    <t>This is a simplified example that considers a unified public sector.  A more complete set of accounts distinguishes education, health, and other public sectors.</t>
  </si>
  <si>
    <t xml:space="preserve">Source of data:  Chawla Amonthep 2006.  </t>
  </si>
  <si>
    <t xml:space="preserve">Note:  In the NTA tables many blank rows are hidden.  </t>
  </si>
  <si>
    <r>
      <t xml:space="preserve">Table 1.2.a. Public asset-based reallocations, </t>
    </r>
    <r>
      <rPr>
        <b/>
        <i/>
        <sz val="10"/>
        <rFont val="Arial"/>
        <family val="2"/>
      </rPr>
      <t>country, year (currency and units), aggregate, nominal or real.</t>
    </r>
    <r>
      <rPr>
        <b/>
        <sz val="10"/>
        <rFont val="Arial"/>
        <family val="2"/>
      </rPr>
      <t xml:space="preserve"> </t>
    </r>
  </si>
  <si>
    <t>Public Asset-based Reallocations</t>
  </si>
  <si>
    <t>Public capital-based reallocations</t>
  </si>
  <si>
    <t>Public credit-based reallocations</t>
  </si>
  <si>
    <t>Asset-based Reallocations</t>
  </si>
  <si>
    <r>
      <t xml:space="preserve">Table 1.2. Asset-based reallocations, </t>
    </r>
    <r>
      <rPr>
        <b/>
        <i/>
        <sz val="10"/>
        <rFont val="Arial"/>
        <family val="2"/>
      </rPr>
      <t>country, year (currency and units), aggregate, nominal or real.</t>
    </r>
    <r>
      <rPr>
        <b/>
        <sz val="10"/>
        <rFont val="Arial"/>
        <family val="2"/>
      </rPr>
      <t xml:space="preserve"> </t>
    </r>
  </si>
  <si>
    <t>Per capita age profile of taxpayers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</si>
</sst>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0000"/>
    <numFmt numFmtId="170" formatCode="_(* #,##0.0_);_(* \(#,##0.0\);_(* &quot;-&quot;??_);_(@_)"/>
    <numFmt numFmtId="171" formatCode="0E+00"/>
  </numFmts>
  <fonts count="6">
    <font>
      <sz val="10"/>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12"/>
      <name val="Arial"/>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1" xfId="0" applyBorder="1" applyAlignment="1">
      <alignment horizontal="center"/>
    </xf>
    <xf numFmtId="0" fontId="1" fillId="0" borderId="0" xfId="0" applyFont="1" applyAlignment="1">
      <alignment/>
    </xf>
    <xf numFmtId="0" fontId="0" fillId="0" borderId="1" xfId="0" applyBorder="1" applyAlignment="1">
      <alignment/>
    </xf>
    <xf numFmtId="0" fontId="0" fillId="0" borderId="0" xfId="0" applyFont="1" applyAlignment="1">
      <alignment/>
    </xf>
    <xf numFmtId="0" fontId="0" fillId="0" borderId="2" xfId="0" applyBorder="1" applyAlignment="1">
      <alignment horizontal="center"/>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1" xfId="0" applyFont="1" applyBorder="1" applyAlignment="1">
      <alignment/>
    </xf>
    <xf numFmtId="1" fontId="0" fillId="0" borderId="0" xfId="0" applyNumberFormat="1" applyAlignment="1">
      <alignment/>
    </xf>
    <xf numFmtId="1" fontId="0" fillId="0" borderId="0" xfId="0" applyNumberFormat="1" applyAlignment="1" applyProtection="1">
      <alignment/>
      <protection locked="0"/>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xf>
    <xf numFmtId="168" fontId="0" fillId="0" borderId="0" xfId="15" applyNumberFormat="1" applyAlignment="1">
      <alignment/>
    </xf>
    <xf numFmtId="168" fontId="0" fillId="0" borderId="0" xfId="0" applyNumberFormat="1" applyAlignment="1">
      <alignment/>
    </xf>
    <xf numFmtId="0" fontId="0" fillId="0" borderId="0" xfId="0" applyAlignment="1" quotePrefix="1">
      <alignment horizontal="center"/>
    </xf>
    <xf numFmtId="0" fontId="0" fillId="0" borderId="0" xfId="0" applyAlignment="1">
      <alignment wrapText="1"/>
    </xf>
    <xf numFmtId="169" fontId="0" fillId="0" borderId="0" xfId="0" applyNumberFormat="1" applyAlignment="1">
      <alignment/>
    </xf>
    <xf numFmtId="3" fontId="0" fillId="0" borderId="0" xfId="0" applyNumberFormat="1" applyAlignment="1">
      <alignment/>
    </xf>
    <xf numFmtId="3" fontId="0" fillId="0" borderId="0" xfId="15" applyNumberFormat="1" applyAlignment="1">
      <alignment/>
    </xf>
    <xf numFmtId="3" fontId="0" fillId="0" borderId="0" xfId="0" applyNumberFormat="1" applyAlignment="1" applyProtection="1">
      <alignment/>
      <protection locked="0"/>
    </xf>
    <xf numFmtId="0" fontId="3" fillId="0" borderId="0" xfId="20" applyAlignment="1">
      <alignment horizontal="left"/>
    </xf>
    <xf numFmtId="0" fontId="3" fillId="0" borderId="0" xfId="2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'Age Profiles'!$E$27:$CB$27</c:f>
              <c:numCach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'[1]Age Profiles'!$E$31:$DA$31</c:f>
              <c:numCache>
                <c:ptCount val="101"/>
                <c:pt idx="0">
                  <c:v>0.0663288910455593</c:v>
                </c:pt>
                <c:pt idx="1">
                  <c:v>0.01633395509761382</c:v>
                </c:pt>
                <c:pt idx="2">
                  <c:v>0.012355892196729393</c:v>
                </c:pt>
                <c:pt idx="3">
                  <c:v>0.011608913906871873</c:v>
                </c:pt>
                <c:pt idx="4">
                  <c:v>0.014042024779455962</c:v>
                </c:pt>
                <c:pt idx="5">
                  <c:v>0.014053488332701331</c:v>
                </c:pt>
                <c:pt idx="6">
                  <c:v>0.01412780996043265</c:v>
                </c:pt>
                <c:pt idx="7">
                  <c:v>0.014024771074951824</c:v>
                </c:pt>
                <c:pt idx="8">
                  <c:v>0.014147513959750842</c:v>
                </c:pt>
                <c:pt idx="9">
                  <c:v>0.013897718215153364</c:v>
                </c:pt>
                <c:pt idx="10">
                  <c:v>0.013834784755602026</c:v>
                </c:pt>
                <c:pt idx="11">
                  <c:v>0.014548169762744421</c:v>
                </c:pt>
                <c:pt idx="12">
                  <c:v>0.013439999658125689</c:v>
                </c:pt>
                <c:pt idx="13">
                  <c:v>0.01475977921731404</c:v>
                </c:pt>
                <c:pt idx="14">
                  <c:v>0.01333246340273442</c:v>
                </c:pt>
                <c:pt idx="15">
                  <c:v>0.012969399408574167</c:v>
                </c:pt>
                <c:pt idx="16">
                  <c:v>0.014473059381310553</c:v>
                </c:pt>
                <c:pt idx="17">
                  <c:v>0.01552494473077275</c:v>
                </c:pt>
                <c:pt idx="18">
                  <c:v>0.016074415237464845</c:v>
                </c:pt>
                <c:pt idx="19">
                  <c:v>0.016951831052568325</c:v>
                </c:pt>
                <c:pt idx="20">
                  <c:v>0.017420058120766645</c:v>
                </c:pt>
                <c:pt idx="21">
                  <c:v>0.017265182301610383</c:v>
                </c:pt>
                <c:pt idx="22">
                  <c:v>0.017758743259406864</c:v>
                </c:pt>
                <c:pt idx="23">
                  <c:v>0.017293489020283853</c:v>
                </c:pt>
                <c:pt idx="24">
                  <c:v>0.016501661519056698</c:v>
                </c:pt>
                <c:pt idx="25">
                  <c:v>0.0180021470481943</c:v>
                </c:pt>
                <c:pt idx="26">
                  <c:v>0.015508663290990356</c:v>
                </c:pt>
                <c:pt idx="27">
                  <c:v>0.015268969399713735</c:v>
                </c:pt>
                <c:pt idx="28">
                  <c:v>0.015281774411208836</c:v>
                </c:pt>
                <c:pt idx="29">
                  <c:v>0.015257741053416709</c:v>
                </c:pt>
                <c:pt idx="30">
                  <c:v>0.015797397904295997</c:v>
                </c:pt>
                <c:pt idx="31">
                  <c:v>0.016209613333034823</c:v>
                </c:pt>
                <c:pt idx="32">
                  <c:v>0.016312444581929878</c:v>
                </c:pt>
                <c:pt idx="33">
                  <c:v>0.016299240665708276</c:v>
                </c:pt>
                <c:pt idx="34">
                  <c:v>0.01552749323625709</c:v>
                </c:pt>
                <c:pt idx="35">
                  <c:v>0.016677125306866075</c:v>
                </c:pt>
                <c:pt idx="36">
                  <c:v>0.016419367411748046</c:v>
                </c:pt>
                <c:pt idx="37">
                  <c:v>0.016718938360214444</c:v>
                </c:pt>
                <c:pt idx="38">
                  <c:v>0.016978266029605855</c:v>
                </c:pt>
                <c:pt idx="39">
                  <c:v>0.016699844355001117</c:v>
                </c:pt>
                <c:pt idx="40">
                  <c:v>0.016465008829612788</c:v>
                </c:pt>
                <c:pt idx="41">
                  <c:v>0.016285102823280193</c:v>
                </c:pt>
                <c:pt idx="42">
                  <c:v>0.016116962350883203</c:v>
                </c:pt>
                <c:pt idx="43">
                  <c:v>0.015574925856159723</c:v>
                </c:pt>
                <c:pt idx="44">
                  <c:v>0.014787935181849919</c:v>
                </c:pt>
                <c:pt idx="45">
                  <c:v>0.015298809726967745</c:v>
                </c:pt>
                <c:pt idx="46">
                  <c:v>0.014921238269750416</c:v>
                </c:pt>
                <c:pt idx="47">
                  <c:v>0.014099887946864747</c:v>
                </c:pt>
                <c:pt idx="48">
                  <c:v>0.013595168422213212</c:v>
                </c:pt>
                <c:pt idx="49">
                  <c:v>0.013271552484270664</c:v>
                </c:pt>
                <c:pt idx="50">
                  <c:v>0.013478183381549397</c:v>
                </c:pt>
                <c:pt idx="51">
                  <c:v>0.011318773239728047</c:v>
                </c:pt>
                <c:pt idx="52">
                  <c:v>0.010504826777183824</c:v>
                </c:pt>
                <c:pt idx="53">
                  <c:v>0.00922520907661516</c:v>
                </c:pt>
                <c:pt idx="54">
                  <c:v>0.00811869317242522</c:v>
                </c:pt>
                <c:pt idx="55">
                  <c:v>0.006590588014853873</c:v>
                </c:pt>
                <c:pt idx="56">
                  <c:v>0.0058904702502134585</c:v>
                </c:pt>
                <c:pt idx="57">
                  <c:v>0.006870982249684821</c:v>
                </c:pt>
                <c:pt idx="58">
                  <c:v>0.007020002869570299</c:v>
                </c:pt>
                <c:pt idx="59">
                  <c:v>0.006821110983978161</c:v>
                </c:pt>
                <c:pt idx="60">
                  <c:v>0.006904238237553311</c:v>
                </c:pt>
                <c:pt idx="61">
                  <c:v>0.0068256591889519725</c:v>
                </c:pt>
                <c:pt idx="62">
                  <c:v>0.006446394325261005</c:v>
                </c:pt>
                <c:pt idx="63">
                  <c:v>0.00600003851888164</c:v>
                </c:pt>
                <c:pt idx="64">
                  <c:v>0.005890616728010165</c:v>
                </c:pt>
                <c:pt idx="65">
                  <c:v>0.0055132567832738765</c:v>
                </c:pt>
                <c:pt idx="66">
                  <c:v>0.005353901263946675</c:v>
                </c:pt>
                <c:pt idx="67">
                  <c:v>0.005144325536388941</c:v>
                </c:pt>
                <c:pt idx="68">
                  <c:v>0.004830373346326964</c:v>
                </c:pt>
                <c:pt idx="69">
                  <c:v>0.004780191484608273</c:v>
                </c:pt>
                <c:pt idx="70">
                  <c:v>0.004809761266767688</c:v>
                </c:pt>
                <c:pt idx="71">
                  <c:v>0.0046538688089845254</c:v>
                </c:pt>
                <c:pt idx="72">
                  <c:v>0.0043455490984637335</c:v>
                </c:pt>
                <c:pt idx="73">
                  <c:v>0.00405307055745926</c:v>
                </c:pt>
                <c:pt idx="74">
                  <c:v>0.0036553518302886684</c:v>
                </c:pt>
                <c:pt idx="75">
                  <c:v>0.0033761508688395854</c:v>
                </c:pt>
                <c:pt idx="76">
                  <c:v>0.0029373277281933476</c:v>
                </c:pt>
                <c:pt idx="77">
                  <c:v>0.002459217641179133</c:v>
                </c:pt>
                <c:pt idx="78">
                  <c:v>0.0020540162184746686</c:v>
                </c:pt>
                <c:pt idx="79">
                  <c:v>0.001869199290791655</c:v>
                </c:pt>
                <c:pt idx="80">
                  <c:v>0.0015946904135224853</c:v>
                </c:pt>
                <c:pt idx="81">
                  <c:v>0.00119252384887756</c:v>
                </c:pt>
                <c:pt idx="82">
                  <c:v>0.0009182385415416364</c:v>
                </c:pt>
                <c:pt idx="83">
                  <c:v>0.0007134246816040671</c:v>
                </c:pt>
                <c:pt idx="84">
                  <c:v>0.0005701528541016349</c:v>
                </c:pt>
                <c:pt idx="85">
                  <c:v>0.0003985910994734781</c:v>
                </c:pt>
                <c:pt idx="86">
                  <c:v>0.00028215918112843276</c:v>
                </c:pt>
                <c:pt idx="87">
                  <c:v>0.00019248359998732747</c:v>
                </c:pt>
                <c:pt idx="88">
                  <c:v>0.0001307843295994085</c:v>
                </c:pt>
                <c:pt idx="89">
                  <c:v>6.358870708593409E-05</c:v>
                </c:pt>
                <c:pt idx="90">
                  <c:v>2.82183442430987E-07</c:v>
                </c:pt>
                <c:pt idx="91">
                  <c:v>-2.0375137551667397E-05</c:v>
                </c:pt>
                <c:pt idx="92">
                  <c:v>-3.721184715266373E-05</c:v>
                </c:pt>
                <c:pt idx="93">
                  <c:v>-2.6509058142931425E-05</c:v>
                </c:pt>
                <c:pt idx="94">
                  <c:v>-3.5575309799543756E-05</c:v>
                </c:pt>
                <c:pt idx="95">
                  <c:v>-2.7935382976723975E-05</c:v>
                </c:pt>
                <c:pt idx="96">
                  <c:v>-3.258137418539315E-05</c:v>
                </c:pt>
                <c:pt idx="97">
                  <c:v>-2.0954123161853308E-05</c:v>
                </c:pt>
                <c:pt idx="98">
                  <c:v>-2.132115053129067E-05</c:v>
                </c:pt>
                <c:pt idx="99">
                  <c:v>-1.1576418625725052E-05</c:v>
                </c:pt>
                <c:pt idx="100">
                  <c:v>-8.80605427758431E-06</c:v>
                </c:pt>
              </c:numCache>
            </c:numRef>
          </c:val>
          <c:smooth val="0"/>
        </c:ser>
        <c:axId val="34607566"/>
        <c:axId val="43032639"/>
      </c:lineChart>
      <c:catAx>
        <c:axId val="34607566"/>
        <c:scaling>
          <c:orientation val="minMax"/>
        </c:scaling>
        <c:axPos val="b"/>
        <c:delete val="0"/>
        <c:numFmt formatCode="General" sourceLinked="1"/>
        <c:majorTickMark val="out"/>
        <c:minorTickMark val="none"/>
        <c:tickLblPos val="nextTo"/>
        <c:crossAx val="43032639"/>
        <c:crosses val="autoZero"/>
        <c:auto val="1"/>
        <c:lblOffset val="100"/>
        <c:noMultiLvlLbl val="0"/>
      </c:catAx>
      <c:valAx>
        <c:axId val="43032639"/>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34607566"/>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Public Capital Transfers 1996</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'T1.3.b. Public K Transfers'!$G$54:$CD$54</c:f>
              <c:numCache>
                <c:ptCount val="76"/>
                <c:pt idx="0">
                  <c:v>65941.36983605778</c:v>
                </c:pt>
                <c:pt idx="1">
                  <c:v>2886.2916072574226</c:v>
                </c:pt>
                <c:pt idx="2">
                  <c:v>3347.9296369739955</c:v>
                </c:pt>
                <c:pt idx="3">
                  <c:v>3712.3334210980343</c:v>
                </c:pt>
                <c:pt idx="4">
                  <c:v>3985.2899606037763</c:v>
                </c:pt>
                <c:pt idx="5">
                  <c:v>4175.046098974556</c:v>
                </c:pt>
                <c:pt idx="6">
                  <c:v>4291.697812710747</c:v>
                </c:pt>
                <c:pt idx="7">
                  <c:v>4346.5761437920855</c:v>
                </c:pt>
                <c:pt idx="8">
                  <c:v>4351.686850265423</c:v>
                </c:pt>
                <c:pt idx="9">
                  <c:v>4319.242623473139</c:v>
                </c:pt>
                <c:pt idx="10">
                  <c:v>4256.801187809113</c:v>
                </c:pt>
                <c:pt idx="11">
                  <c:v>4159.711390589901</c:v>
                </c:pt>
                <c:pt idx="12">
                  <c:v>4049.819778141337</c:v>
                </c:pt>
                <c:pt idx="13">
                  <c:v>4005.7345417078586</c:v>
                </c:pt>
                <c:pt idx="14">
                  <c:v>4046.856147423938</c:v>
                </c:pt>
                <c:pt idx="15">
                  <c:v>3948.220634831952</c:v>
                </c:pt>
                <c:pt idx="16">
                  <c:v>3816.7303178115008</c:v>
                </c:pt>
                <c:pt idx="17">
                  <c:v>3628.029640897823</c:v>
                </c:pt>
                <c:pt idx="18">
                  <c:v>3144.5233578870248</c:v>
                </c:pt>
                <c:pt idx="19">
                  <c:v>2502.8957820175447</c:v>
                </c:pt>
                <c:pt idx="20">
                  <c:v>2499.262884645351</c:v>
                </c:pt>
                <c:pt idx="21">
                  <c:v>1909.5657457700868</c:v>
                </c:pt>
                <c:pt idx="22">
                  <c:v>1742.7053851571527</c:v>
                </c:pt>
                <c:pt idx="23">
                  <c:v>656.4619589552653</c:v>
                </c:pt>
                <c:pt idx="24">
                  <c:v>623.5527417361832</c:v>
                </c:pt>
                <c:pt idx="25">
                  <c:v>138.71637775886393</c:v>
                </c:pt>
                <c:pt idx="26">
                  <c:v>98.2084644652341</c:v>
                </c:pt>
                <c:pt idx="27">
                  <c:v>-1520.4244331926425</c:v>
                </c:pt>
                <c:pt idx="28">
                  <c:v>-886.6472943464305</c:v>
                </c:pt>
                <c:pt idx="29">
                  <c:v>-1575.4124987080286</c:v>
                </c:pt>
                <c:pt idx="30">
                  <c:v>-1933.028400352755</c:v>
                </c:pt>
                <c:pt idx="31">
                  <c:v>-3002.0976216580084</c:v>
                </c:pt>
                <c:pt idx="32">
                  <c:v>-3825.0886128139105</c:v>
                </c:pt>
                <c:pt idx="33">
                  <c:v>-3428.9336928910943</c:v>
                </c:pt>
                <c:pt idx="34">
                  <c:v>-2991.2292336327296</c:v>
                </c:pt>
                <c:pt idx="35">
                  <c:v>-3749.7199580307934</c:v>
                </c:pt>
                <c:pt idx="36">
                  <c:v>-3636.101721423934</c:v>
                </c:pt>
                <c:pt idx="37">
                  <c:v>-4523.809516423599</c:v>
                </c:pt>
                <c:pt idx="38">
                  <c:v>-8228.958510400293</c:v>
                </c:pt>
                <c:pt idx="39">
                  <c:v>-5768.291110961063</c:v>
                </c:pt>
                <c:pt idx="40">
                  <c:v>-5036.203531758353</c:v>
                </c:pt>
                <c:pt idx="41">
                  <c:v>-4997.801252439187</c:v>
                </c:pt>
                <c:pt idx="42">
                  <c:v>-5793.23222966108</c:v>
                </c:pt>
                <c:pt idx="43">
                  <c:v>-8245.487246703771</c:v>
                </c:pt>
                <c:pt idx="44">
                  <c:v>-7643.392018563325</c:v>
                </c:pt>
                <c:pt idx="45">
                  <c:v>-4433.028353536689</c:v>
                </c:pt>
                <c:pt idx="46">
                  <c:v>-6026.360189983029</c:v>
                </c:pt>
                <c:pt idx="47">
                  <c:v>-5447.565088617929</c:v>
                </c:pt>
                <c:pt idx="48">
                  <c:v>-6490.583407776371</c:v>
                </c:pt>
                <c:pt idx="49">
                  <c:v>-6176.278953244684</c:v>
                </c:pt>
                <c:pt idx="50">
                  <c:v>-7686.39036930831</c:v>
                </c:pt>
                <c:pt idx="51">
                  <c:v>-6529.373569702189</c:v>
                </c:pt>
                <c:pt idx="52">
                  <c:v>-12176.169210738928</c:v>
                </c:pt>
                <c:pt idx="53">
                  <c:v>-5931.289947966424</c:v>
                </c:pt>
                <c:pt idx="54">
                  <c:v>-3601.0044240011475</c:v>
                </c:pt>
                <c:pt idx="55">
                  <c:v>-6171.844476658336</c:v>
                </c:pt>
                <c:pt idx="56">
                  <c:v>-7523.205199203701</c:v>
                </c:pt>
                <c:pt idx="57">
                  <c:v>-8360.869614045605</c:v>
                </c:pt>
                <c:pt idx="58">
                  <c:v>-11023.981341039465</c:v>
                </c:pt>
                <c:pt idx="59">
                  <c:v>-8697.243082806843</c:v>
                </c:pt>
                <c:pt idx="60">
                  <c:v>-10015.029777349428</c:v>
                </c:pt>
                <c:pt idx="61">
                  <c:v>-4821.5724267119</c:v>
                </c:pt>
                <c:pt idx="62">
                  <c:v>-9653.627582173283</c:v>
                </c:pt>
                <c:pt idx="63">
                  <c:v>-2893.5784029466013</c:v>
                </c:pt>
                <c:pt idx="64">
                  <c:v>-4615.103098497284</c:v>
                </c:pt>
                <c:pt idx="65">
                  <c:v>-5149.824583657435</c:v>
                </c:pt>
                <c:pt idx="66">
                  <c:v>-8605.559466665534</c:v>
                </c:pt>
                <c:pt idx="67">
                  <c:v>-9130.819274637703</c:v>
                </c:pt>
                <c:pt idx="68">
                  <c:v>-5055.622738906219</c:v>
                </c:pt>
                <c:pt idx="69">
                  <c:v>-6616.50505142669</c:v>
                </c:pt>
                <c:pt idx="70">
                  <c:v>-6276.595367520754</c:v>
                </c:pt>
                <c:pt idx="71">
                  <c:v>-12424.099466470096</c:v>
                </c:pt>
                <c:pt idx="72">
                  <c:v>-11744.734517122468</c:v>
                </c:pt>
                <c:pt idx="73">
                  <c:v>-38646.94321066469</c:v>
                </c:pt>
                <c:pt idx="74">
                  <c:v>-10460.08446929429</c:v>
                </c:pt>
                <c:pt idx="75">
                  <c:v>-5503.2591721104745</c:v>
                </c:pt>
              </c:numCache>
            </c:numRef>
          </c:val>
          <c:smooth val="0"/>
        </c:ser>
        <c:axId val="51749432"/>
        <c:axId val="63091705"/>
      </c:lineChart>
      <c:catAx>
        <c:axId val="51749432"/>
        <c:scaling>
          <c:orientation val="minMax"/>
        </c:scaling>
        <c:axPos val="b"/>
        <c:delete val="0"/>
        <c:numFmt formatCode="General" sourceLinked="1"/>
        <c:majorTickMark val="out"/>
        <c:minorTickMark val="none"/>
        <c:tickLblPos val="nextTo"/>
        <c:crossAx val="63091705"/>
        <c:crosses val="autoZero"/>
        <c:auto val="1"/>
        <c:lblOffset val="100"/>
        <c:noMultiLvlLbl val="0"/>
      </c:catAx>
      <c:valAx>
        <c:axId val="63091705"/>
        <c:scaling>
          <c:orientation val="minMax"/>
        </c:scaling>
        <c:axPos val="l"/>
        <c:title>
          <c:tx>
            <c:rich>
              <a:bodyPr vert="horz" rot="-5400000" anchor="ctr"/>
              <a:lstStyle/>
              <a:p>
                <a:pPr algn="ctr">
                  <a:defRPr/>
                </a:pPr>
                <a:r>
                  <a:rPr lang="en-US" cap="none" sz="1000" b="1" i="0" u="none" baseline="0">
                    <a:latin typeface="Arial"/>
                    <a:ea typeface="Arial"/>
                    <a:cs typeface="Arial"/>
                  </a:rPr>
                  <a:t>baht</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51749432"/>
        <c:crossesAt val="1"/>
        <c:crossBetween val="between"/>
        <c:dispUnits/>
      </c:valAx>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0.10175</cdr:x>
      <cdr:y>0.34775</cdr:y>
    </cdr:from>
    <cdr:to>
      <cdr:x>0.39425</cdr:x>
      <cdr:y>0.4055</cdr:y>
    </cdr:to>
    <cdr:sp>
      <cdr:nvSpPr>
        <cdr:cNvPr id="1" name="TextBox 1"/>
        <cdr:cNvSpPr txBox="1">
          <a:spLocks noChangeArrowheads="1"/>
        </cdr:cNvSpPr>
      </cdr:nvSpPr>
      <cdr:spPr>
        <a:xfrm>
          <a:off x="590550" y="1304925"/>
          <a:ext cx="1724025"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Thailand 1996</a:t>
          </a:r>
        </a:p>
      </cdr:txBody>
    </cdr:sp>
  </cdr:relSizeAnchor>
  <cdr:relSizeAnchor xmlns:cdr="http://schemas.openxmlformats.org/drawingml/2006/chartDrawing">
    <cdr:from>
      <cdr:x>0.39425</cdr:x>
      <cdr:y>0.71375</cdr:y>
    </cdr:from>
    <cdr:to>
      <cdr:x>0.621</cdr:x>
      <cdr:y>0.77625</cdr:y>
    </cdr:to>
    <cdr:sp>
      <cdr:nvSpPr>
        <cdr:cNvPr id="2" name="TextBox 2"/>
        <cdr:cNvSpPr txBox="1">
          <a:spLocks noChangeArrowheads="1"/>
        </cdr:cNvSpPr>
      </cdr:nvSpPr>
      <cdr:spPr>
        <a:xfrm>
          <a:off x="2314575" y="2676525"/>
          <a:ext cx="1333500"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Taiwan 2000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58</xdr:row>
      <xdr:rowOff>47625</xdr:rowOff>
    </xdr:from>
    <xdr:to>
      <xdr:col>17</xdr:col>
      <xdr:colOff>571500</xdr:colOff>
      <xdr:row>81</xdr:row>
      <xdr:rowOff>76200</xdr:rowOff>
    </xdr:to>
    <xdr:graphicFrame>
      <xdr:nvGraphicFramePr>
        <xdr:cNvPr id="1" name="Chart 2"/>
        <xdr:cNvGraphicFramePr/>
      </xdr:nvGraphicFramePr>
      <xdr:xfrm>
        <a:off x="8982075" y="9763125"/>
        <a:ext cx="5886450" cy="3752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0.1305</cdr:x>
      <cdr:y>0.9765</cdr:y>
    </cdr:from>
    <cdr:to>
      <cdr:x>0.1435</cdr:x>
      <cdr:y>1</cdr:y>
    </cdr:to>
    <cdr:sp>
      <cdr:nvSpPr>
        <cdr:cNvPr id="1" name="TextBox 1"/>
        <cdr:cNvSpPr txBox="1">
          <a:spLocks noChangeArrowheads="1"/>
        </cdr:cNvSpPr>
      </cdr:nvSpPr>
      <cdr:spPr>
        <a:xfrm>
          <a:off x="762000" y="3657600"/>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82</xdr:row>
      <xdr:rowOff>142875</xdr:rowOff>
    </xdr:from>
    <xdr:to>
      <xdr:col>16</xdr:col>
      <xdr:colOff>609600</xdr:colOff>
      <xdr:row>106</xdr:row>
      <xdr:rowOff>9525</xdr:rowOff>
    </xdr:to>
    <xdr:graphicFrame>
      <xdr:nvGraphicFramePr>
        <xdr:cNvPr id="1" name="Chart 2"/>
        <xdr:cNvGraphicFramePr/>
      </xdr:nvGraphicFramePr>
      <xdr:xfrm>
        <a:off x="3114675" y="7839075"/>
        <a:ext cx="5886450" cy="3752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chemearts.com/proj/nta/doc/repository/kand%20c\KG_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Aggregate Controls"/>
      <sheetName val="Age Profiles"/>
      <sheetName val="T1. Flow Account"/>
      <sheetName val="T1.2. Asset Reallocations"/>
      <sheetName val="T1.2.a. Public Asset Re"/>
      <sheetName val="T1.3. Public Transfers"/>
      <sheetName val="T1.3.b. Public K Transfers"/>
      <sheetName val="T2. Wealth Account"/>
    </sheetNames>
    <sheetDataSet>
      <sheetData sheetId="2">
        <row r="31">
          <cell r="E31">
            <v>0.0663288910455593</v>
          </cell>
          <cell r="F31">
            <v>0.01633395509761382</v>
          </cell>
          <cell r="G31">
            <v>0.012355892196729393</v>
          </cell>
          <cell r="H31">
            <v>0.011608913906871873</v>
          </cell>
          <cell r="I31">
            <v>0.014042024779455962</v>
          </cell>
          <cell r="J31">
            <v>0.014053488332701331</v>
          </cell>
          <cell r="K31">
            <v>0.01412780996043265</v>
          </cell>
          <cell r="L31">
            <v>0.014024771074951824</v>
          </cell>
          <cell r="M31">
            <v>0.014147513959750842</v>
          </cell>
          <cell r="N31">
            <v>0.013897718215153364</v>
          </cell>
          <cell r="O31">
            <v>0.013834784755602026</v>
          </cell>
          <cell r="P31">
            <v>0.014548169762744421</v>
          </cell>
          <cell r="Q31">
            <v>0.013439999658125689</v>
          </cell>
          <cell r="R31">
            <v>0.01475977921731404</v>
          </cell>
          <cell r="S31">
            <v>0.01333246340273442</v>
          </cell>
          <cell r="T31">
            <v>0.012969399408574167</v>
          </cell>
          <cell r="U31">
            <v>0.014473059381310553</v>
          </cell>
          <cell r="V31">
            <v>0.01552494473077275</v>
          </cell>
          <cell r="W31">
            <v>0.016074415237464845</v>
          </cell>
          <cell r="X31">
            <v>0.016951831052568325</v>
          </cell>
          <cell r="Y31">
            <v>0.017420058120766645</v>
          </cell>
          <cell r="Z31">
            <v>0.017265182301610383</v>
          </cell>
          <cell r="AA31">
            <v>0.017758743259406864</v>
          </cell>
          <cell r="AB31">
            <v>0.017293489020283853</v>
          </cell>
          <cell r="AC31">
            <v>0.016501661519056698</v>
          </cell>
          <cell r="AD31">
            <v>0.0180021470481943</v>
          </cell>
          <cell r="AE31">
            <v>0.015508663290990356</v>
          </cell>
          <cell r="AF31">
            <v>0.015268969399713735</v>
          </cell>
          <cell r="AG31">
            <v>0.015281774411208836</v>
          </cell>
          <cell r="AH31">
            <v>0.015257741053416709</v>
          </cell>
          <cell r="AI31">
            <v>0.015797397904295997</v>
          </cell>
          <cell r="AJ31">
            <v>0.016209613333034823</v>
          </cell>
          <cell r="AK31">
            <v>0.016312444581929878</v>
          </cell>
          <cell r="AL31">
            <v>0.016299240665708276</v>
          </cell>
          <cell r="AM31">
            <v>0.01552749323625709</v>
          </cell>
          <cell r="AN31">
            <v>0.016677125306866075</v>
          </cell>
          <cell r="AO31">
            <v>0.016419367411748046</v>
          </cell>
          <cell r="AP31">
            <v>0.016718938360214444</v>
          </cell>
          <cell r="AQ31">
            <v>0.016978266029605855</v>
          </cell>
          <cell r="AR31">
            <v>0.016699844355001117</v>
          </cell>
          <cell r="AS31">
            <v>0.016465008829612788</v>
          </cell>
          <cell r="AT31">
            <v>0.016285102823280193</v>
          </cell>
          <cell r="AU31">
            <v>0.016116962350883203</v>
          </cell>
          <cell r="AV31">
            <v>0.015574925856159723</v>
          </cell>
          <cell r="AW31">
            <v>0.014787935181849919</v>
          </cell>
          <cell r="AX31">
            <v>0.015298809726967745</v>
          </cell>
          <cell r="AY31">
            <v>0.014921238269750416</v>
          </cell>
          <cell r="AZ31">
            <v>0.014099887946864747</v>
          </cell>
          <cell r="BA31">
            <v>0.013595168422213212</v>
          </cell>
          <cell r="BB31">
            <v>0.013271552484270664</v>
          </cell>
          <cell r="BC31">
            <v>0.013478183381549397</v>
          </cell>
          <cell r="BD31">
            <v>0.011318773239728047</v>
          </cell>
          <cell r="BE31">
            <v>0.010504826777183824</v>
          </cell>
          <cell r="BF31">
            <v>0.00922520907661516</v>
          </cell>
          <cell r="BG31">
            <v>0.00811869317242522</v>
          </cell>
          <cell r="BH31">
            <v>0.006590588014853873</v>
          </cell>
          <cell r="BI31">
            <v>0.0058904702502134585</v>
          </cell>
          <cell r="BJ31">
            <v>0.006870982249684821</v>
          </cell>
          <cell r="BK31">
            <v>0.007020002869570299</v>
          </cell>
          <cell r="BL31">
            <v>0.006821110983978161</v>
          </cell>
          <cell r="BM31">
            <v>0.006904238237553311</v>
          </cell>
          <cell r="BN31">
            <v>0.0068256591889519725</v>
          </cell>
          <cell r="BO31">
            <v>0.006446394325261005</v>
          </cell>
          <cell r="BP31">
            <v>0.00600003851888164</v>
          </cell>
          <cell r="BQ31">
            <v>0.005890616728010165</v>
          </cell>
          <cell r="BR31">
            <v>0.0055132567832738765</v>
          </cell>
          <cell r="BS31">
            <v>0.005353901263946675</v>
          </cell>
          <cell r="BT31">
            <v>0.005144325536388941</v>
          </cell>
          <cell r="BU31">
            <v>0.004830373346326964</v>
          </cell>
          <cell r="BV31">
            <v>0.004780191484608273</v>
          </cell>
          <cell r="BW31">
            <v>0.004809761266767688</v>
          </cell>
          <cell r="BX31">
            <v>0.0046538688089845254</v>
          </cell>
          <cell r="BY31">
            <v>0.0043455490984637335</v>
          </cell>
          <cell r="BZ31">
            <v>0.00405307055745926</v>
          </cell>
          <cell r="CA31">
            <v>0.0036553518302886684</v>
          </cell>
          <cell r="CB31">
            <v>0.0033761508688395854</v>
          </cell>
          <cell r="CC31">
            <v>0.0029373277281933476</v>
          </cell>
          <cell r="CD31">
            <v>0.002459217641179133</v>
          </cell>
          <cell r="CE31">
            <v>0.0020540162184746686</v>
          </cell>
          <cell r="CF31">
            <v>0.001869199290791655</v>
          </cell>
          <cell r="CG31">
            <v>0.0015946904135224853</v>
          </cell>
          <cell r="CH31">
            <v>0.00119252384887756</v>
          </cell>
          <cell r="CI31">
            <v>0.0009182385415416364</v>
          </cell>
          <cell r="CJ31">
            <v>0.0007134246816040671</v>
          </cell>
          <cell r="CK31">
            <v>0.0005701528541016349</v>
          </cell>
          <cell r="CL31">
            <v>0.0003985910994734781</v>
          </cell>
          <cell r="CM31">
            <v>0.00028215918112843276</v>
          </cell>
          <cell r="CN31">
            <v>0.00019248359998732747</v>
          </cell>
          <cell r="CO31">
            <v>0.0001307843295994085</v>
          </cell>
          <cell r="CP31">
            <v>6.358870708593409E-05</v>
          </cell>
          <cell r="CQ31">
            <v>2.82183442430987E-07</v>
          </cell>
          <cell r="CR31">
            <v>-2.0375137551667397E-05</v>
          </cell>
          <cell r="CS31">
            <v>-3.721184715266373E-05</v>
          </cell>
          <cell r="CT31">
            <v>-2.6509058142931425E-05</v>
          </cell>
          <cell r="CU31">
            <v>-3.5575309799543756E-05</v>
          </cell>
          <cell r="CV31">
            <v>-2.7935382976723975E-05</v>
          </cell>
          <cell r="CW31">
            <v>-3.258137418539315E-05</v>
          </cell>
          <cell r="CX31">
            <v>-2.0954123161853308E-05</v>
          </cell>
          <cell r="CY31">
            <v>-2.132115053129067E-05</v>
          </cell>
          <cell r="CZ31">
            <v>-1.1576418625725052E-05</v>
          </cell>
          <cell r="DA31">
            <v>-8.80605427758431E-06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7"/>
  <sheetViews>
    <sheetView workbookViewId="0" topLeftCell="A1">
      <selection activeCell="D9" sqref="D9:L9"/>
    </sheetView>
  </sheetViews>
  <sheetFormatPr defaultColWidth="9.140625" defaultRowHeight="12.75"/>
  <cols>
    <col min="2" max="2" width="3.28125" style="0" customWidth="1"/>
    <col min="3" max="3" width="4.57421875" style="0" customWidth="1"/>
    <col min="4" max="4" width="4.00390625" style="0" customWidth="1"/>
    <col min="5" max="5" width="10.421875" style="0" customWidth="1"/>
  </cols>
  <sheetData>
    <row r="1" ht="12.75">
      <c r="A1" s="2" t="s">
        <v>139</v>
      </c>
    </row>
    <row r="2" ht="12.75">
      <c r="A2" s="2"/>
    </row>
    <row r="3" spans="1:11" ht="26.25" customHeight="1">
      <c r="A3" s="25" t="s">
        <v>143</v>
      </c>
      <c r="B3" s="25"/>
      <c r="C3" s="25"/>
      <c r="D3" s="25"/>
      <c r="E3" s="25"/>
      <c r="F3" s="25"/>
      <c r="G3" s="25"/>
      <c r="H3" s="25"/>
      <c r="I3" s="25"/>
      <c r="J3" s="25"/>
      <c r="K3" s="25"/>
    </row>
    <row r="4" ht="12.75">
      <c r="A4" s="2"/>
    </row>
    <row r="5" spans="1:5" ht="12.75">
      <c r="A5" s="2" t="s">
        <v>115</v>
      </c>
      <c r="C5" s="23" t="s">
        <v>117</v>
      </c>
      <c r="D5" s="23"/>
      <c r="E5" s="23"/>
    </row>
    <row r="6" spans="1:5" ht="12.75">
      <c r="A6" s="2"/>
      <c r="C6" s="23" t="s">
        <v>118</v>
      </c>
      <c r="D6" s="23"/>
      <c r="E6" s="23"/>
    </row>
    <row r="8" spans="1:12" ht="12.75">
      <c r="A8" s="2" t="s">
        <v>116</v>
      </c>
      <c r="C8" s="23" t="str">
        <f>'T1. Flow Account'!$A$1</f>
        <v>Table 1. National Transfer Flow Account, Thailand, 1996 (BHT millions), aggregate, nominal </v>
      </c>
      <c r="D8" s="23"/>
      <c r="E8" s="23"/>
      <c r="F8" s="23"/>
      <c r="G8" s="23"/>
      <c r="H8" s="23"/>
      <c r="I8" s="23"/>
      <c r="J8" s="23"/>
      <c r="K8" s="23"/>
      <c r="L8" s="23"/>
    </row>
    <row r="9" spans="4:12" ht="12.75">
      <c r="D9" s="23" t="str">
        <f>'T1.2. Asset Reallocations'!$A$1</f>
        <v>Table 1.2. Asset-based reallocations, country, year (currency and units), aggregate, nominal or real. </v>
      </c>
      <c r="E9" s="23"/>
      <c r="F9" s="23"/>
      <c r="G9" s="23"/>
      <c r="H9" s="23"/>
      <c r="I9" s="23"/>
      <c r="J9" s="23"/>
      <c r="K9" s="23"/>
      <c r="L9" s="23"/>
    </row>
    <row r="10" spans="5:14" ht="12.75">
      <c r="E10" s="23" t="str">
        <f>'T1.2.a. Public Asset Re'!$A$1</f>
        <v>Table 1.2.a. Public asset-based reallocations, country, year (currency and units), aggregate, nominal or real. </v>
      </c>
      <c r="F10" s="23"/>
      <c r="G10" s="23"/>
      <c r="H10" s="23"/>
      <c r="I10" s="23"/>
      <c r="J10" s="23"/>
      <c r="K10" s="23"/>
      <c r="L10" s="23"/>
      <c r="M10" s="23"/>
      <c r="N10" s="23"/>
    </row>
    <row r="11" spans="4:13" ht="12.75">
      <c r="D11" s="23" t="str">
        <f>'T1.3. Public Transfers'!$A$1</f>
        <v>Table 1.3. Public Transfers, country, year (currency and units), aggregate, nominal. </v>
      </c>
      <c r="E11" s="23"/>
      <c r="F11" s="23"/>
      <c r="G11" s="23"/>
      <c r="H11" s="23"/>
      <c r="I11" s="23"/>
      <c r="J11" s="23"/>
      <c r="K11" s="23"/>
      <c r="L11" s="23"/>
      <c r="M11" s="23"/>
    </row>
    <row r="12" spans="5:12" ht="12.75">
      <c r="E12" s="24" t="s">
        <v>132</v>
      </c>
      <c r="F12" s="24"/>
      <c r="G12" s="24"/>
      <c r="H12" s="24"/>
      <c r="I12" s="24"/>
      <c r="J12" s="24"/>
      <c r="K12" s="24"/>
      <c r="L12" s="24"/>
    </row>
    <row r="13" spans="3:11" ht="12.75">
      <c r="C13" s="23" t="str">
        <f>'T2. Wealth Account'!$A$1</f>
        <v>Table 2. Wealth account, Thailand, 1996 (BHT millions), aggregate, nominal</v>
      </c>
      <c r="D13" s="23"/>
      <c r="E13" s="23"/>
      <c r="F13" s="23"/>
      <c r="G13" s="23"/>
      <c r="H13" s="23"/>
      <c r="I13" s="23"/>
      <c r="J13" s="23"/>
      <c r="K13" s="23"/>
    </row>
    <row r="15" ht="12.75">
      <c r="A15" t="s">
        <v>145</v>
      </c>
    </row>
    <row r="17" ht="12.75">
      <c r="A17" t="s">
        <v>144</v>
      </c>
    </row>
  </sheetData>
  <mergeCells count="9">
    <mergeCell ref="A3:K3"/>
    <mergeCell ref="C5:E5"/>
    <mergeCell ref="C6:E6"/>
    <mergeCell ref="C8:L8"/>
    <mergeCell ref="E10:N10"/>
    <mergeCell ref="C13:K13"/>
    <mergeCell ref="D11:M11"/>
    <mergeCell ref="D9:L9"/>
    <mergeCell ref="E12:L12"/>
  </mergeCells>
  <hyperlinks>
    <hyperlink ref="C8" location="'T1. Flow Account'!A1" display="'T1. Flow Account'!A1"/>
    <hyperlink ref="D9" location="'T1.2. Asset Reallocations'!A1" display="'T1.2. Asset Reallocations'!A1"/>
    <hyperlink ref="E10" location="'T1.2.a. Public Assets'!A1" display="'T1.2.a. Public Assets'!A1"/>
    <hyperlink ref="D11" location="'T1.3. Public Transfers'!A1" display="'T1.3. Public Transfers'!A1"/>
    <hyperlink ref="C13" location="'T2. Wealth Account'!A1" display="'T2. Wealth Account'!A1"/>
    <hyperlink ref="E12" location="'T1.3.b. Public K Transfers'!A1" display="Table 1.3.b. Public Capital Transfers, Taiwan, 2000 (NT$ millions), aggregate, nominal. "/>
    <hyperlink ref="C5:D5" location="'Aggregate Controls'!A1" display="Aggregate Controls"/>
    <hyperlink ref="C6:D6" location="'Age Profiles'!A1" display="Age Profile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37.28125" style="0" customWidth="1"/>
    <col min="3" max="3" width="11.00390625" style="0" customWidth="1"/>
    <col min="4" max="4" width="11.7109375" style="0" customWidth="1"/>
    <col min="5" max="5" width="70.57421875" style="0" customWidth="1"/>
  </cols>
  <sheetData>
    <row r="1" ht="12.75">
      <c r="A1" t="s">
        <v>74</v>
      </c>
    </row>
    <row r="3" spans="1:5" ht="12.75">
      <c r="A3" s="3" t="s">
        <v>75</v>
      </c>
      <c r="B3" s="3" t="s">
        <v>76</v>
      </c>
      <c r="C3" s="3" t="s">
        <v>77</v>
      </c>
      <c r="D3" s="3" t="s">
        <v>78</v>
      </c>
      <c r="E3" s="3" t="s">
        <v>79</v>
      </c>
    </row>
    <row r="4" spans="1:5" ht="12.75">
      <c r="A4" t="s">
        <v>80</v>
      </c>
      <c r="B4">
        <v>1996</v>
      </c>
      <c r="C4" t="s">
        <v>119</v>
      </c>
      <c r="D4" s="15">
        <f>261904+14155+19391+861</f>
        <v>296311</v>
      </c>
      <c r="E4" t="s">
        <v>135</v>
      </c>
    </row>
    <row r="5" spans="1:5" ht="12.75">
      <c r="A5" t="s">
        <v>81</v>
      </c>
      <c r="B5">
        <v>1996</v>
      </c>
      <c r="C5" t="s">
        <v>119</v>
      </c>
      <c r="D5" s="15">
        <f>473684-431404</f>
        <v>42280</v>
      </c>
      <c r="E5" t="s">
        <v>135</v>
      </c>
    </row>
    <row r="6" spans="1:5" ht="12.75">
      <c r="A6" t="s">
        <v>82</v>
      </c>
      <c r="B6">
        <v>1996</v>
      </c>
      <c r="C6" t="s">
        <v>119</v>
      </c>
      <c r="D6" s="15">
        <f>D4-D5</f>
        <v>254031</v>
      </c>
      <c r="E6" t="s">
        <v>83</v>
      </c>
    </row>
    <row r="7" ht="12.75">
      <c r="D7" s="15"/>
    </row>
    <row r="8" spans="1:5" ht="12.75">
      <c r="A8" t="s">
        <v>84</v>
      </c>
      <c r="B8">
        <v>1996</v>
      </c>
      <c r="C8" t="s">
        <v>119</v>
      </c>
      <c r="D8" s="15">
        <v>3753933</v>
      </c>
      <c r="E8" t="s">
        <v>134</v>
      </c>
    </row>
    <row r="9" spans="1:5" ht="12.75">
      <c r="A9" t="s">
        <v>84</v>
      </c>
      <c r="B9">
        <v>1997</v>
      </c>
      <c r="C9" t="s">
        <v>119</v>
      </c>
      <c r="D9" s="15">
        <f>D8+D6</f>
        <v>4007964</v>
      </c>
      <c r="E9" t="s">
        <v>131</v>
      </c>
    </row>
    <row r="10" spans="1:5" ht="12.75">
      <c r="A10" t="s">
        <v>84</v>
      </c>
      <c r="B10">
        <v>1996.5</v>
      </c>
      <c r="C10" t="s">
        <v>119</v>
      </c>
      <c r="D10" s="16">
        <f>0.5*(D8+D9)</f>
        <v>3880948.5</v>
      </c>
      <c r="E10" t="s">
        <v>85</v>
      </c>
    </row>
    <row r="11" spans="1:5" ht="12.75">
      <c r="A11" t="s">
        <v>129</v>
      </c>
      <c r="D11" s="16">
        <f>D9-D8</f>
        <v>254031</v>
      </c>
      <c r="E11" t="s">
        <v>131</v>
      </c>
    </row>
    <row r="13" ht="12.75" hidden="1">
      <c r="A13" s="2" t="s">
        <v>130</v>
      </c>
    </row>
    <row r="14" spans="1:5" ht="12.75" hidden="1">
      <c r="A14" t="s">
        <v>84</v>
      </c>
      <c r="B14">
        <v>1996</v>
      </c>
      <c r="C14" t="s">
        <v>119</v>
      </c>
      <c r="D14" s="15">
        <v>3753933</v>
      </c>
      <c r="E14" t="s">
        <v>120</v>
      </c>
    </row>
    <row r="15" spans="1:5" ht="12.75" hidden="1">
      <c r="A15" t="s">
        <v>84</v>
      </c>
      <c r="B15">
        <v>1997</v>
      </c>
      <c r="C15" t="s">
        <v>119</v>
      </c>
      <c r="D15" s="15">
        <f>D9</f>
        <v>4007964</v>
      </c>
      <c r="E15" t="s">
        <v>120</v>
      </c>
    </row>
    <row r="16" spans="1:5" ht="12.75" hidden="1">
      <c r="A16" t="s">
        <v>84</v>
      </c>
      <c r="B16">
        <v>1996.5</v>
      </c>
      <c r="C16" t="s">
        <v>119</v>
      </c>
      <c r="D16" s="16">
        <f>0.5*(D14+D15)</f>
        <v>3880948.5</v>
      </c>
      <c r="E16" t="s">
        <v>85</v>
      </c>
    </row>
    <row r="17" spans="1:5" ht="12.75" hidden="1">
      <c r="A17" t="s">
        <v>129</v>
      </c>
      <c r="D17" s="16">
        <f>D15-D14</f>
        <v>254031</v>
      </c>
      <c r="E17" t="s">
        <v>125</v>
      </c>
    </row>
    <row r="18" ht="12.75" hidden="1"/>
    <row r="20" ht="12.75">
      <c r="A20" t="s">
        <v>86</v>
      </c>
    </row>
    <row r="21" spans="1:5" ht="25.5" customHeight="1">
      <c r="A21" s="26" t="s">
        <v>87</v>
      </c>
      <c r="B21" s="26"/>
      <c r="C21" s="26"/>
      <c r="D21" s="26"/>
      <c r="E21" s="26"/>
    </row>
    <row r="22" spans="1:5" ht="12.75">
      <c r="A22" s="27" t="s">
        <v>133</v>
      </c>
      <c r="B22" s="27"/>
      <c r="C22" s="27"/>
      <c r="D22" s="27"/>
      <c r="E22" s="27"/>
    </row>
  </sheetData>
  <mergeCells count="2">
    <mergeCell ref="A21:E21"/>
    <mergeCell ref="A22:E22"/>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CL24"/>
  <sheetViews>
    <sheetView tabSelected="1" workbookViewId="0" topLeftCell="A7">
      <selection activeCell="D29" sqref="D29"/>
    </sheetView>
  </sheetViews>
  <sheetFormatPr defaultColWidth="9.140625" defaultRowHeight="12.75"/>
  <cols>
    <col min="1" max="1" width="28.57421875" style="0" customWidth="1"/>
    <col min="3" max="3" width="11.28125" style="0" customWidth="1"/>
    <col min="4" max="4" width="40.00390625" style="0" customWidth="1"/>
    <col min="5" max="6" width="12.421875" style="0" customWidth="1"/>
  </cols>
  <sheetData>
    <row r="1" ht="12.75">
      <c r="A1" t="s">
        <v>88</v>
      </c>
    </row>
    <row r="2" ht="12.75">
      <c r="E2" t="s">
        <v>89</v>
      </c>
    </row>
    <row r="3" spans="1:90" ht="12.75">
      <c r="A3" s="3" t="s">
        <v>75</v>
      </c>
      <c r="B3" s="3" t="s">
        <v>76</v>
      </c>
      <c r="C3" s="3" t="s">
        <v>77</v>
      </c>
      <c r="D3" s="3" t="s">
        <v>79</v>
      </c>
      <c r="E3" s="3">
        <v>0</v>
      </c>
      <c r="F3" s="3">
        <v>1</v>
      </c>
      <c r="G3" s="3">
        <v>2</v>
      </c>
      <c r="H3" s="3">
        <v>3</v>
      </c>
      <c r="I3" s="3">
        <v>4</v>
      </c>
      <c r="J3" s="3">
        <v>5</v>
      </c>
      <c r="K3" s="3">
        <v>6</v>
      </c>
      <c r="L3" s="3">
        <v>7</v>
      </c>
      <c r="M3" s="3">
        <v>8</v>
      </c>
      <c r="N3" s="3">
        <v>9</v>
      </c>
      <c r="O3" s="3">
        <v>10</v>
      </c>
      <c r="P3" s="3">
        <v>11</v>
      </c>
      <c r="Q3" s="3">
        <v>12</v>
      </c>
      <c r="R3" s="3">
        <v>13</v>
      </c>
      <c r="S3" s="3">
        <v>14</v>
      </c>
      <c r="T3" s="3">
        <v>15</v>
      </c>
      <c r="U3" s="3">
        <v>16</v>
      </c>
      <c r="V3" s="3">
        <v>17</v>
      </c>
      <c r="W3" s="3">
        <v>18</v>
      </c>
      <c r="X3" s="3">
        <v>19</v>
      </c>
      <c r="Y3" s="3">
        <v>20</v>
      </c>
      <c r="Z3" s="3">
        <v>21</v>
      </c>
      <c r="AA3" s="3">
        <v>22</v>
      </c>
      <c r="AB3" s="3">
        <v>23</v>
      </c>
      <c r="AC3" s="3">
        <v>24</v>
      </c>
      <c r="AD3" s="3">
        <v>25</v>
      </c>
      <c r="AE3" s="3">
        <v>26</v>
      </c>
      <c r="AF3" s="3">
        <v>27</v>
      </c>
      <c r="AG3" s="3">
        <v>28</v>
      </c>
      <c r="AH3" s="3">
        <v>29</v>
      </c>
      <c r="AI3" s="3">
        <v>30</v>
      </c>
      <c r="AJ3" s="3">
        <v>31</v>
      </c>
      <c r="AK3" s="3">
        <v>32</v>
      </c>
      <c r="AL3" s="3">
        <v>33</v>
      </c>
      <c r="AM3" s="3">
        <v>34</v>
      </c>
      <c r="AN3" s="3">
        <v>35</v>
      </c>
      <c r="AO3" s="3">
        <v>36</v>
      </c>
      <c r="AP3" s="3">
        <v>37</v>
      </c>
      <c r="AQ3" s="3">
        <v>38</v>
      </c>
      <c r="AR3" s="3">
        <v>39</v>
      </c>
      <c r="AS3" s="3">
        <v>40</v>
      </c>
      <c r="AT3" s="3">
        <v>41</v>
      </c>
      <c r="AU3" s="3">
        <v>42</v>
      </c>
      <c r="AV3" s="3">
        <v>43</v>
      </c>
      <c r="AW3" s="3">
        <v>44</v>
      </c>
      <c r="AX3" s="3">
        <v>45</v>
      </c>
      <c r="AY3" s="3">
        <v>46</v>
      </c>
      <c r="AZ3" s="3">
        <v>47</v>
      </c>
      <c r="BA3" s="3">
        <v>48</v>
      </c>
      <c r="BB3" s="3">
        <v>49</v>
      </c>
      <c r="BC3" s="3">
        <v>50</v>
      </c>
      <c r="BD3" s="3">
        <v>51</v>
      </c>
      <c r="BE3" s="3">
        <v>52</v>
      </c>
      <c r="BF3" s="3">
        <v>53</v>
      </c>
      <c r="BG3" s="3">
        <v>54</v>
      </c>
      <c r="BH3" s="3">
        <v>55</v>
      </c>
      <c r="BI3" s="3">
        <v>56</v>
      </c>
      <c r="BJ3" s="3">
        <v>57</v>
      </c>
      <c r="BK3" s="3">
        <v>58</v>
      </c>
      <c r="BL3" s="3">
        <v>59</v>
      </c>
      <c r="BM3" s="3">
        <v>60</v>
      </c>
      <c r="BN3" s="3">
        <v>61</v>
      </c>
      <c r="BO3" s="3">
        <v>62</v>
      </c>
      <c r="BP3" s="3">
        <v>63</v>
      </c>
      <c r="BQ3" s="3">
        <v>64</v>
      </c>
      <c r="BR3" s="3">
        <v>65</v>
      </c>
      <c r="BS3" s="3">
        <v>66</v>
      </c>
      <c r="BT3" s="3">
        <v>67</v>
      </c>
      <c r="BU3" s="3">
        <v>68</v>
      </c>
      <c r="BV3" s="3">
        <v>69</v>
      </c>
      <c r="BW3" s="3">
        <v>70</v>
      </c>
      <c r="BX3" s="3">
        <v>71</v>
      </c>
      <c r="BY3" s="3">
        <v>72</v>
      </c>
      <c r="BZ3" s="3">
        <v>73</v>
      </c>
      <c r="CA3" s="3">
        <v>74</v>
      </c>
      <c r="CB3" s="3">
        <v>75</v>
      </c>
      <c r="CC3" s="3"/>
      <c r="CD3" s="3" t="s">
        <v>0</v>
      </c>
      <c r="CE3" s="3"/>
      <c r="CF3" s="3"/>
      <c r="CG3" s="3"/>
      <c r="CH3" s="3"/>
      <c r="CI3" s="3"/>
      <c r="CJ3" s="3"/>
      <c r="CK3" s="3"/>
      <c r="CL3" s="3"/>
    </row>
    <row r="5" spans="1:82" ht="12.75">
      <c r="A5" t="s">
        <v>90</v>
      </c>
      <c r="C5" s="17" t="s">
        <v>91</v>
      </c>
      <c r="D5" s="18" t="s">
        <v>152</v>
      </c>
      <c r="E5">
        <v>0</v>
      </c>
      <c r="F5">
        <v>0</v>
      </c>
      <c r="G5">
        <v>0</v>
      </c>
      <c r="H5">
        <v>0</v>
      </c>
      <c r="I5">
        <v>0</v>
      </c>
      <c r="J5">
        <v>0</v>
      </c>
      <c r="K5">
        <v>0</v>
      </c>
      <c r="L5">
        <v>0</v>
      </c>
      <c r="M5">
        <v>0</v>
      </c>
      <c r="N5">
        <v>0</v>
      </c>
      <c r="O5">
        <v>0</v>
      </c>
      <c r="P5">
        <v>0</v>
      </c>
      <c r="Q5">
        <v>0</v>
      </c>
      <c r="R5">
        <v>0</v>
      </c>
      <c r="S5">
        <v>0</v>
      </c>
      <c r="T5">
        <v>0.0003156495278466623</v>
      </c>
      <c r="U5">
        <v>0.0006049900636074892</v>
      </c>
      <c r="V5">
        <v>0.001005162474685947</v>
      </c>
      <c r="W5">
        <v>0.0015783089924238062</v>
      </c>
      <c r="X5">
        <v>0.0022415662026092154</v>
      </c>
      <c r="Y5">
        <v>0.0030009692536168133</v>
      </c>
      <c r="Z5">
        <v>0.003814080876800685</v>
      </c>
      <c r="AA5">
        <v>0.00469867829388955</v>
      </c>
      <c r="AB5">
        <v>0.005453531450516301</v>
      </c>
      <c r="AC5">
        <v>0.006098811205449706</v>
      </c>
      <c r="AD5">
        <v>0.006767392772741318</v>
      </c>
      <c r="AE5">
        <v>0.0077245289619105265</v>
      </c>
      <c r="AF5">
        <v>0.00903056424799127</v>
      </c>
      <c r="AG5">
        <v>0.010619671725421147</v>
      </c>
      <c r="AH5">
        <v>0.011146593196741057</v>
      </c>
      <c r="AI5">
        <v>0.01122143761956366</v>
      </c>
      <c r="AJ5">
        <v>0.011430707529717839</v>
      </c>
      <c r="AK5">
        <v>0.012958720060750264</v>
      </c>
      <c r="AL5">
        <v>0.014307437866499382</v>
      </c>
      <c r="AM5">
        <v>0.015522738361245784</v>
      </c>
      <c r="AN5">
        <v>0.016197762013539323</v>
      </c>
      <c r="AO5">
        <v>0.016945576535908592</v>
      </c>
      <c r="AP5">
        <v>0.017946571091042033</v>
      </c>
      <c r="AQ5">
        <v>0.018914887254827106</v>
      </c>
      <c r="AR5">
        <v>0.019987281181049754</v>
      </c>
      <c r="AS5">
        <v>0.02080219549898808</v>
      </c>
      <c r="AT5">
        <v>0.022201845618087003</v>
      </c>
      <c r="AU5">
        <v>0.022947680987887686</v>
      </c>
      <c r="AV5">
        <v>0.02320283424277145</v>
      </c>
      <c r="AW5">
        <v>0.022561566167016166</v>
      </c>
      <c r="AX5">
        <v>0.022462674851789106</v>
      </c>
      <c r="AY5">
        <v>0.023548599366955882</v>
      </c>
      <c r="AZ5">
        <v>0.025246581800927207</v>
      </c>
      <c r="BA5">
        <v>0.0262412873844691</v>
      </c>
      <c r="BB5">
        <v>0.02610326427112548</v>
      </c>
      <c r="BC5">
        <v>0.025250515306004962</v>
      </c>
      <c r="BD5">
        <v>0.023771022473845518</v>
      </c>
      <c r="BE5">
        <v>0.022492361601186214</v>
      </c>
      <c r="BF5">
        <v>0.021950387572057802</v>
      </c>
      <c r="BG5">
        <v>0.021941359272163063</v>
      </c>
      <c r="BH5">
        <v>0.022508219621794348</v>
      </c>
      <c r="BI5">
        <v>0.023305973376872912</v>
      </c>
      <c r="BJ5">
        <v>0.023500032763622676</v>
      </c>
      <c r="BK5">
        <v>0.02311264181795414</v>
      </c>
      <c r="BL5">
        <v>0.022303678975146478</v>
      </c>
      <c r="BM5">
        <v>0.02093164695700944</v>
      </c>
      <c r="BN5">
        <v>0.01957727905076487</v>
      </c>
      <c r="BO5">
        <v>0.018730550030504292</v>
      </c>
      <c r="BP5">
        <v>0.018426378919032108</v>
      </c>
      <c r="BQ5">
        <v>0.018345260081174573</v>
      </c>
      <c r="BR5">
        <v>0.018458548909162233</v>
      </c>
      <c r="BS5">
        <v>0.018820014088358882</v>
      </c>
      <c r="BT5">
        <v>0.01949590897752271</v>
      </c>
      <c r="BU5">
        <v>0.020275017400966273</v>
      </c>
      <c r="BV5">
        <v>0.020952669859559035</v>
      </c>
      <c r="BW5">
        <v>0.020863086653592853</v>
      </c>
      <c r="BX5">
        <v>0.019723188043874424</v>
      </c>
      <c r="BY5">
        <v>0.01926118935421129</v>
      </c>
      <c r="BZ5">
        <v>0.0184835867256803</v>
      </c>
      <c r="CA5">
        <v>0.017553036200216417</v>
      </c>
      <c r="CB5">
        <v>0.015114297017309595</v>
      </c>
      <c r="CD5">
        <f>SUM(E5:CB5)</f>
        <v>0.9999999999999998</v>
      </c>
    </row>
    <row r="6" spans="1:80" ht="25.5">
      <c r="A6" t="s">
        <v>92</v>
      </c>
      <c r="B6" t="s">
        <v>93</v>
      </c>
      <c r="C6" s="17" t="s">
        <v>91</v>
      </c>
      <c r="D6" s="18" t="s">
        <v>136</v>
      </c>
      <c r="E6">
        <v>1</v>
      </c>
      <c r="F6">
        <v>1</v>
      </c>
      <c r="G6">
        <v>1</v>
      </c>
      <c r="H6">
        <v>1</v>
      </c>
      <c r="I6">
        <v>1</v>
      </c>
      <c r="J6">
        <v>1</v>
      </c>
      <c r="K6">
        <v>1</v>
      </c>
      <c r="L6">
        <v>1</v>
      </c>
      <c r="M6">
        <v>1</v>
      </c>
      <c r="N6">
        <v>1</v>
      </c>
      <c r="O6">
        <v>1</v>
      </c>
      <c r="P6">
        <v>1</v>
      </c>
      <c r="Q6">
        <v>1</v>
      </c>
      <c r="R6">
        <v>1</v>
      </c>
      <c r="S6">
        <v>1</v>
      </c>
      <c r="T6">
        <v>1</v>
      </c>
      <c r="U6">
        <v>1</v>
      </c>
      <c r="V6">
        <v>1</v>
      </c>
      <c r="W6">
        <v>1</v>
      </c>
      <c r="X6">
        <v>1</v>
      </c>
      <c r="Y6">
        <v>1</v>
      </c>
      <c r="Z6">
        <v>1</v>
      </c>
      <c r="AA6">
        <v>1</v>
      </c>
      <c r="AB6">
        <v>1</v>
      </c>
      <c r="AC6">
        <v>1</v>
      </c>
      <c r="AD6">
        <v>1</v>
      </c>
      <c r="AE6">
        <v>1</v>
      </c>
      <c r="AF6">
        <v>1</v>
      </c>
      <c r="AG6">
        <v>1</v>
      </c>
      <c r="AH6">
        <v>1</v>
      </c>
      <c r="AI6">
        <v>1</v>
      </c>
      <c r="AJ6">
        <v>1</v>
      </c>
      <c r="AK6">
        <v>1</v>
      </c>
      <c r="AL6">
        <v>1</v>
      </c>
      <c r="AM6">
        <v>1</v>
      </c>
      <c r="AN6">
        <v>1</v>
      </c>
      <c r="AO6">
        <v>1</v>
      </c>
      <c r="AP6">
        <v>1</v>
      </c>
      <c r="AQ6">
        <v>1</v>
      </c>
      <c r="AR6">
        <v>1</v>
      </c>
      <c r="AS6">
        <v>1</v>
      </c>
      <c r="AT6">
        <v>1</v>
      </c>
      <c r="AU6">
        <v>1</v>
      </c>
      <c r="AV6">
        <v>1</v>
      </c>
      <c r="AW6">
        <v>1</v>
      </c>
      <c r="AX6">
        <v>1</v>
      </c>
      <c r="AY6">
        <v>1</v>
      </c>
      <c r="AZ6">
        <v>1</v>
      </c>
      <c r="BA6">
        <v>1</v>
      </c>
      <c r="BB6">
        <v>1</v>
      </c>
      <c r="BC6">
        <v>1</v>
      </c>
      <c r="BD6">
        <v>1</v>
      </c>
      <c r="BE6">
        <v>1</v>
      </c>
      <c r="BF6">
        <v>1</v>
      </c>
      <c r="BG6">
        <v>1</v>
      </c>
      <c r="BH6">
        <v>1</v>
      </c>
      <c r="BI6">
        <v>1</v>
      </c>
      <c r="BJ6">
        <v>1</v>
      </c>
      <c r="BK6">
        <v>1</v>
      </c>
      <c r="BL6">
        <v>1</v>
      </c>
      <c r="BM6">
        <v>1</v>
      </c>
      <c r="BN6">
        <v>1</v>
      </c>
      <c r="BO6">
        <v>1</v>
      </c>
      <c r="BP6">
        <v>1</v>
      </c>
      <c r="BQ6">
        <v>1</v>
      </c>
      <c r="BR6">
        <v>1</v>
      </c>
      <c r="BS6">
        <v>1</v>
      </c>
      <c r="BT6">
        <v>1</v>
      </c>
      <c r="BU6">
        <v>1</v>
      </c>
      <c r="BV6">
        <v>1</v>
      </c>
      <c r="BW6">
        <v>1</v>
      </c>
      <c r="BX6">
        <v>1</v>
      </c>
      <c r="BY6">
        <v>1</v>
      </c>
      <c r="BZ6">
        <v>1</v>
      </c>
      <c r="CA6">
        <v>1</v>
      </c>
      <c r="CB6">
        <v>1</v>
      </c>
    </row>
    <row r="8" spans="1:82" ht="12.75">
      <c r="A8" t="s">
        <v>94</v>
      </c>
      <c r="B8">
        <v>1996</v>
      </c>
      <c r="C8" t="s">
        <v>128</v>
      </c>
      <c r="D8" t="s">
        <v>95</v>
      </c>
      <c r="E8">
        <v>1080</v>
      </c>
      <c r="F8">
        <v>1082</v>
      </c>
      <c r="G8">
        <v>1079</v>
      </c>
      <c r="H8">
        <v>1076</v>
      </c>
      <c r="I8">
        <v>1073</v>
      </c>
      <c r="J8">
        <v>1071</v>
      </c>
      <c r="K8">
        <v>1075</v>
      </c>
      <c r="L8">
        <v>1080</v>
      </c>
      <c r="M8">
        <v>1087</v>
      </c>
      <c r="N8">
        <v>1097</v>
      </c>
      <c r="O8">
        <v>1108</v>
      </c>
      <c r="P8">
        <v>1119</v>
      </c>
      <c r="Q8">
        <v>1130</v>
      </c>
      <c r="R8">
        <v>1141</v>
      </c>
      <c r="S8">
        <v>1149</v>
      </c>
      <c r="T8">
        <v>1155</v>
      </c>
      <c r="U8">
        <v>1160</v>
      </c>
      <c r="V8">
        <v>1165</v>
      </c>
      <c r="W8">
        <v>1167</v>
      </c>
      <c r="X8">
        <v>1166</v>
      </c>
      <c r="Y8">
        <v>1163</v>
      </c>
      <c r="Z8">
        <v>1158</v>
      </c>
      <c r="AA8">
        <v>1153</v>
      </c>
      <c r="AB8">
        <v>1145</v>
      </c>
      <c r="AC8">
        <v>1135</v>
      </c>
      <c r="AD8">
        <v>1123</v>
      </c>
      <c r="AE8">
        <v>1111</v>
      </c>
      <c r="AF8">
        <v>1096</v>
      </c>
      <c r="AG8">
        <v>1081</v>
      </c>
      <c r="AH8">
        <v>1066</v>
      </c>
      <c r="AI8">
        <v>1049</v>
      </c>
      <c r="AJ8">
        <v>1032</v>
      </c>
      <c r="AK8">
        <v>1012</v>
      </c>
      <c r="AL8">
        <v>994</v>
      </c>
      <c r="AM8">
        <v>977</v>
      </c>
      <c r="AN8">
        <v>960</v>
      </c>
      <c r="AO8">
        <v>942</v>
      </c>
      <c r="AP8">
        <v>922</v>
      </c>
      <c r="AQ8">
        <v>902</v>
      </c>
      <c r="AR8">
        <v>878</v>
      </c>
      <c r="AS8">
        <v>853</v>
      </c>
      <c r="AT8">
        <v>827</v>
      </c>
      <c r="AU8">
        <v>802</v>
      </c>
      <c r="AV8">
        <v>772</v>
      </c>
      <c r="AW8">
        <v>736</v>
      </c>
      <c r="AX8">
        <v>696</v>
      </c>
      <c r="AY8">
        <v>658</v>
      </c>
      <c r="AZ8">
        <v>618</v>
      </c>
      <c r="BA8">
        <v>585</v>
      </c>
      <c r="BB8">
        <v>560</v>
      </c>
      <c r="BC8">
        <v>542</v>
      </c>
      <c r="BD8">
        <v>525</v>
      </c>
      <c r="BE8">
        <v>507</v>
      </c>
      <c r="BF8">
        <v>492</v>
      </c>
      <c r="BG8">
        <v>481</v>
      </c>
      <c r="BH8">
        <v>471</v>
      </c>
      <c r="BI8">
        <v>461</v>
      </c>
      <c r="BJ8">
        <v>453</v>
      </c>
      <c r="BK8">
        <v>443</v>
      </c>
      <c r="BL8">
        <v>427</v>
      </c>
      <c r="BM8">
        <v>409</v>
      </c>
      <c r="BN8">
        <v>383</v>
      </c>
      <c r="BO8">
        <v>365</v>
      </c>
      <c r="BP8">
        <v>346</v>
      </c>
      <c r="BQ8">
        <v>323</v>
      </c>
      <c r="BR8">
        <v>300</v>
      </c>
      <c r="BS8">
        <v>283</v>
      </c>
      <c r="BT8">
        <v>261</v>
      </c>
      <c r="BU8">
        <v>238</v>
      </c>
      <c r="BV8">
        <v>216</v>
      </c>
      <c r="BW8">
        <v>195</v>
      </c>
      <c r="BX8">
        <v>180</v>
      </c>
      <c r="BY8">
        <v>166</v>
      </c>
      <c r="BZ8">
        <v>156</v>
      </c>
      <c r="CA8">
        <v>149</v>
      </c>
      <c r="CB8">
        <v>966</v>
      </c>
      <c r="CD8">
        <f>SUM(E8:CB8)</f>
        <v>60004</v>
      </c>
    </row>
    <row r="9" spans="1:82" ht="12.75">
      <c r="A9" t="s">
        <v>96</v>
      </c>
      <c r="B9">
        <v>1997</v>
      </c>
      <c r="C9" t="s">
        <v>128</v>
      </c>
      <c r="D9" t="s">
        <v>95</v>
      </c>
      <c r="E9">
        <v>1068</v>
      </c>
      <c r="F9">
        <v>1062</v>
      </c>
      <c r="G9">
        <v>1076</v>
      </c>
      <c r="H9">
        <v>1075</v>
      </c>
      <c r="I9">
        <v>1073</v>
      </c>
      <c r="J9">
        <v>1073</v>
      </c>
      <c r="K9">
        <v>1073</v>
      </c>
      <c r="L9">
        <v>1076</v>
      </c>
      <c r="M9">
        <v>1080</v>
      </c>
      <c r="N9">
        <v>1086</v>
      </c>
      <c r="O9">
        <v>1095</v>
      </c>
      <c r="P9">
        <v>1106</v>
      </c>
      <c r="Q9">
        <v>1118</v>
      </c>
      <c r="R9">
        <v>1130</v>
      </c>
      <c r="S9">
        <v>1140</v>
      </c>
      <c r="T9">
        <v>1148</v>
      </c>
      <c r="U9">
        <v>1154</v>
      </c>
      <c r="V9">
        <v>1159</v>
      </c>
      <c r="W9">
        <v>1163</v>
      </c>
      <c r="X9">
        <v>1165</v>
      </c>
      <c r="Y9">
        <v>1165</v>
      </c>
      <c r="Z9">
        <v>1162</v>
      </c>
      <c r="AA9">
        <v>1157</v>
      </c>
      <c r="AB9">
        <v>1151</v>
      </c>
      <c r="AC9">
        <v>1143</v>
      </c>
      <c r="AD9">
        <v>1132</v>
      </c>
      <c r="AE9">
        <v>1120</v>
      </c>
      <c r="AF9">
        <v>1106</v>
      </c>
      <c r="AG9">
        <v>1092</v>
      </c>
      <c r="AH9">
        <v>1076</v>
      </c>
      <c r="AI9">
        <v>1061</v>
      </c>
      <c r="AJ9">
        <v>1044</v>
      </c>
      <c r="AK9">
        <v>1026</v>
      </c>
      <c r="AL9">
        <v>1007</v>
      </c>
      <c r="AM9">
        <v>988</v>
      </c>
      <c r="AN9">
        <v>971</v>
      </c>
      <c r="AO9">
        <v>954</v>
      </c>
      <c r="AP9">
        <v>936</v>
      </c>
      <c r="AQ9">
        <v>918</v>
      </c>
      <c r="AR9">
        <v>897</v>
      </c>
      <c r="AS9">
        <v>874</v>
      </c>
      <c r="AT9">
        <v>849</v>
      </c>
      <c r="AU9">
        <v>823</v>
      </c>
      <c r="AV9">
        <v>799</v>
      </c>
      <c r="AW9">
        <v>769</v>
      </c>
      <c r="AX9">
        <v>733</v>
      </c>
      <c r="AY9">
        <v>693</v>
      </c>
      <c r="AZ9">
        <v>654</v>
      </c>
      <c r="BA9">
        <v>614</v>
      </c>
      <c r="BB9">
        <v>580</v>
      </c>
      <c r="BC9">
        <v>557</v>
      </c>
      <c r="BD9">
        <v>539</v>
      </c>
      <c r="BE9">
        <v>520</v>
      </c>
      <c r="BF9">
        <v>503</v>
      </c>
      <c r="BG9">
        <v>488</v>
      </c>
      <c r="BH9">
        <v>476</v>
      </c>
      <c r="BI9">
        <v>466</v>
      </c>
      <c r="BJ9">
        <v>456</v>
      </c>
      <c r="BK9">
        <v>448</v>
      </c>
      <c r="BL9">
        <v>437</v>
      </c>
      <c r="BM9">
        <v>421</v>
      </c>
      <c r="BN9">
        <v>402</v>
      </c>
      <c r="BO9">
        <v>372</v>
      </c>
      <c r="BP9">
        <v>354</v>
      </c>
      <c r="BQ9">
        <v>334</v>
      </c>
      <c r="BR9">
        <v>311</v>
      </c>
      <c r="BS9">
        <v>289</v>
      </c>
      <c r="BT9">
        <v>275</v>
      </c>
      <c r="BU9">
        <v>252</v>
      </c>
      <c r="BV9">
        <v>229</v>
      </c>
      <c r="BW9">
        <v>206</v>
      </c>
      <c r="BX9">
        <v>185</v>
      </c>
      <c r="BY9">
        <v>169</v>
      </c>
      <c r="BZ9">
        <v>157</v>
      </c>
      <c r="CA9">
        <v>146</v>
      </c>
      <c r="CB9">
        <v>986</v>
      </c>
      <c r="CD9">
        <f>SUM(E9:CB9)</f>
        <v>60592</v>
      </c>
    </row>
    <row r="10" spans="1:82" ht="12.75">
      <c r="A10" t="s">
        <v>97</v>
      </c>
      <c r="B10">
        <v>1996</v>
      </c>
      <c r="C10" s="17" t="s">
        <v>91</v>
      </c>
      <c r="D10" t="s">
        <v>83</v>
      </c>
      <c r="E10" s="19">
        <f>E$6*E8/SUMPRODUCT($E$6:$CB$6,$E8:$CB8)</f>
        <v>0.017998800079994666</v>
      </c>
      <c r="F10" s="19">
        <f aca="true" t="shared" si="0" ref="F10:AJ10">F$6*F8/SUMPRODUCT($E$6:$CB$6,$E8:$CB8)</f>
        <v>0.018032131191253915</v>
      </c>
      <c r="G10" s="19">
        <f t="shared" si="0"/>
        <v>0.01798213452436504</v>
      </c>
      <c r="H10" s="19">
        <f t="shared" si="0"/>
        <v>0.017932137857476167</v>
      </c>
      <c r="I10" s="19">
        <f t="shared" si="0"/>
        <v>0.017882141190587293</v>
      </c>
      <c r="J10" s="19">
        <f t="shared" si="0"/>
        <v>0.017848810079328044</v>
      </c>
      <c r="K10" s="19">
        <f t="shared" si="0"/>
        <v>0.017915472301846543</v>
      </c>
      <c r="L10" s="19">
        <f t="shared" si="0"/>
        <v>0.017998800079994666</v>
      </c>
      <c r="M10" s="19">
        <f t="shared" si="0"/>
        <v>0.01811545896940204</v>
      </c>
      <c r="N10" s="19">
        <f t="shared" si="0"/>
        <v>0.018282114525698286</v>
      </c>
      <c r="O10" s="19">
        <f t="shared" si="0"/>
        <v>0.018465435637624157</v>
      </c>
      <c r="P10" s="19">
        <f t="shared" si="0"/>
        <v>0.01864875674955003</v>
      </c>
      <c r="Q10" s="19">
        <f t="shared" si="0"/>
        <v>0.0188320778614759</v>
      </c>
      <c r="R10" s="19">
        <f t="shared" si="0"/>
        <v>0.01901539897340177</v>
      </c>
      <c r="S10" s="19">
        <f t="shared" si="0"/>
        <v>0.01914872341843877</v>
      </c>
      <c r="T10" s="19">
        <f t="shared" si="0"/>
        <v>0.019248716752216517</v>
      </c>
      <c r="U10" s="19">
        <f t="shared" si="0"/>
        <v>0.01933204453036464</v>
      </c>
      <c r="V10" s="19">
        <f t="shared" si="0"/>
        <v>0.019415372308512764</v>
      </c>
      <c r="W10" s="19">
        <f t="shared" si="0"/>
        <v>0.019448703419772014</v>
      </c>
      <c r="X10" s="19">
        <f t="shared" si="0"/>
        <v>0.01943203786414239</v>
      </c>
      <c r="Y10" s="19">
        <f t="shared" si="0"/>
        <v>0.019382041197253515</v>
      </c>
      <c r="Z10" s="19">
        <f t="shared" si="0"/>
        <v>0.01929871341910539</v>
      </c>
      <c r="AA10" s="19">
        <f t="shared" si="0"/>
        <v>0.019215385640957268</v>
      </c>
      <c r="AB10" s="19">
        <f t="shared" si="0"/>
        <v>0.01908206119592027</v>
      </c>
      <c r="AC10" s="19">
        <f t="shared" si="0"/>
        <v>0.018915405639624024</v>
      </c>
      <c r="AD10" s="19">
        <f t="shared" si="0"/>
        <v>0.018715418972068527</v>
      </c>
      <c r="AE10" s="19">
        <f t="shared" si="0"/>
        <v>0.01851543230451303</v>
      </c>
      <c r="AF10" s="19">
        <f t="shared" si="0"/>
        <v>0.01826544897006866</v>
      </c>
      <c r="AG10" s="19">
        <f t="shared" si="0"/>
        <v>0.01801546563562429</v>
      </c>
      <c r="AH10" s="19">
        <f t="shared" si="0"/>
        <v>0.01776548230117992</v>
      </c>
      <c r="AI10" s="19">
        <f t="shared" si="0"/>
        <v>0.0174821678554763</v>
      </c>
      <c r="AJ10" s="19">
        <f t="shared" si="0"/>
        <v>0.01719885340977268</v>
      </c>
      <c r="AK10" s="19">
        <f aca="true" t="shared" si="1" ref="AK10:BP10">AK$6*AK8/SUMPRODUCT($E$6:$CB$6,$E8:$CB8)</f>
        <v>0.016865542297180187</v>
      </c>
      <c r="AL10" s="19">
        <f t="shared" si="1"/>
        <v>0.016565562295846943</v>
      </c>
      <c r="AM10" s="19">
        <f t="shared" si="1"/>
        <v>0.016282247850143323</v>
      </c>
      <c r="AN10" s="19">
        <f t="shared" si="1"/>
        <v>0.015998933404439704</v>
      </c>
      <c r="AO10" s="19">
        <f t="shared" si="1"/>
        <v>0.01569895340310646</v>
      </c>
      <c r="AP10" s="19">
        <f t="shared" si="1"/>
        <v>0.015365642290513966</v>
      </c>
      <c r="AQ10" s="19">
        <f t="shared" si="1"/>
        <v>0.015032331177921472</v>
      </c>
      <c r="AR10" s="19">
        <f t="shared" si="1"/>
        <v>0.01463235784281048</v>
      </c>
      <c r="AS10" s="19">
        <f t="shared" si="1"/>
        <v>0.014215718952069863</v>
      </c>
      <c r="AT10" s="19">
        <f t="shared" si="1"/>
        <v>0.01378241450569962</v>
      </c>
      <c r="AU10" s="19">
        <f t="shared" si="1"/>
        <v>0.013365775614959002</v>
      </c>
      <c r="AV10" s="19">
        <f t="shared" si="1"/>
        <v>0.012865808946070261</v>
      </c>
      <c r="AW10" s="19">
        <f t="shared" si="1"/>
        <v>0.012265848943403773</v>
      </c>
      <c r="AX10" s="19">
        <f t="shared" si="1"/>
        <v>0.011599226718218785</v>
      </c>
      <c r="AY10" s="19">
        <f t="shared" si="1"/>
        <v>0.010965935604293047</v>
      </c>
      <c r="AZ10" s="19">
        <f t="shared" si="1"/>
        <v>0.01029931337910806</v>
      </c>
      <c r="BA10" s="19">
        <f t="shared" si="1"/>
        <v>0.009749350043330444</v>
      </c>
      <c r="BB10" s="19">
        <f t="shared" si="1"/>
        <v>0.009332711152589827</v>
      </c>
      <c r="BC10" s="19">
        <f t="shared" si="1"/>
        <v>0.009032731151256582</v>
      </c>
      <c r="BD10" s="19">
        <f t="shared" si="1"/>
        <v>0.008749416705552963</v>
      </c>
      <c r="BE10" s="19">
        <f t="shared" si="1"/>
        <v>0.008449436704219718</v>
      </c>
      <c r="BF10" s="19">
        <f t="shared" si="1"/>
        <v>0.008199453369775348</v>
      </c>
      <c r="BG10" s="19">
        <f t="shared" si="1"/>
        <v>0.008016132257849477</v>
      </c>
      <c r="BH10" s="19">
        <f t="shared" si="1"/>
        <v>0.00784947670155323</v>
      </c>
      <c r="BI10" s="19">
        <f t="shared" si="1"/>
        <v>0.007682821145256983</v>
      </c>
      <c r="BJ10" s="19">
        <f t="shared" si="1"/>
        <v>0.0075494967002199855</v>
      </c>
      <c r="BK10" s="19">
        <f t="shared" si="1"/>
        <v>0.007382841143923739</v>
      </c>
      <c r="BL10" s="19">
        <f t="shared" si="1"/>
        <v>0.007116192253849744</v>
      </c>
      <c r="BM10" s="19">
        <f t="shared" si="1"/>
        <v>0.0068162122525164985</v>
      </c>
      <c r="BN10" s="19">
        <f t="shared" si="1"/>
        <v>0.006382907806146257</v>
      </c>
      <c r="BO10" s="19">
        <f t="shared" si="1"/>
        <v>0.006082927804813012</v>
      </c>
      <c r="BP10" s="19">
        <f t="shared" si="1"/>
        <v>0.005766282247850143</v>
      </c>
      <c r="BQ10" s="19">
        <f aca="true" t="shared" si="2" ref="BQ10:CB10">BQ$6*BQ8/SUMPRODUCT($E$6:$CB$6,$E8:$CB8)</f>
        <v>0.005382974468368776</v>
      </c>
      <c r="BR10" s="19">
        <f t="shared" si="2"/>
        <v>0.004999666688887408</v>
      </c>
      <c r="BS10" s="19">
        <f t="shared" si="2"/>
        <v>0.004716352243183787</v>
      </c>
      <c r="BT10" s="19">
        <f t="shared" si="2"/>
        <v>0.004349710019332044</v>
      </c>
      <c r="BU10" s="19">
        <f t="shared" si="2"/>
        <v>0.003966402239850677</v>
      </c>
      <c r="BV10" s="19">
        <f t="shared" si="2"/>
        <v>0.0035997600159989335</v>
      </c>
      <c r="BW10" s="19">
        <f t="shared" si="2"/>
        <v>0.0032497833477768147</v>
      </c>
      <c r="BX10" s="19">
        <f t="shared" si="2"/>
        <v>0.0029998000133324445</v>
      </c>
      <c r="BY10" s="19">
        <f t="shared" si="2"/>
        <v>0.002766482234517699</v>
      </c>
      <c r="BZ10" s="19">
        <f t="shared" si="2"/>
        <v>0.002599826678221452</v>
      </c>
      <c r="CA10" s="19">
        <f t="shared" si="2"/>
        <v>0.0024831677888140793</v>
      </c>
      <c r="CB10" s="19">
        <f t="shared" si="2"/>
        <v>0.016098926738217452</v>
      </c>
      <c r="CD10">
        <f>SUM(E10:CB10)</f>
        <v>0.9999999999999997</v>
      </c>
    </row>
    <row r="11" spans="1:82" ht="12.75">
      <c r="A11" t="s">
        <v>97</v>
      </c>
      <c r="B11">
        <v>1997</v>
      </c>
      <c r="C11" s="17" t="s">
        <v>91</v>
      </c>
      <c r="D11" t="s">
        <v>83</v>
      </c>
      <c r="E11" s="19">
        <f>E$6*E9/SUMPRODUCT($E$6:$CB$6,$E9:$CB9)</f>
        <v>0.017626089252706627</v>
      </c>
      <c r="F11" s="19">
        <f aca="true" t="shared" si="3" ref="F11:AJ11">F$6*F9/SUMPRODUCT($E$6:$CB$6,$E9:$CB9)</f>
        <v>0.017527066279376814</v>
      </c>
      <c r="G11" s="19">
        <f t="shared" si="3"/>
        <v>0.017758119883813046</v>
      </c>
      <c r="H11" s="19">
        <f t="shared" si="3"/>
        <v>0.017741616054924744</v>
      </c>
      <c r="I11" s="19">
        <f t="shared" si="3"/>
        <v>0.017708608397148138</v>
      </c>
      <c r="J11" s="19">
        <f t="shared" si="3"/>
        <v>0.017708608397148138</v>
      </c>
      <c r="K11" s="19">
        <f t="shared" si="3"/>
        <v>0.017708608397148138</v>
      </c>
      <c r="L11" s="19">
        <f t="shared" si="3"/>
        <v>0.017758119883813046</v>
      </c>
      <c r="M11" s="19">
        <f t="shared" si="3"/>
        <v>0.017824135199366254</v>
      </c>
      <c r="N11" s="19">
        <f t="shared" si="3"/>
        <v>0.017923158172696064</v>
      </c>
      <c r="O11" s="19">
        <f t="shared" si="3"/>
        <v>0.018071692632690785</v>
      </c>
      <c r="P11" s="19">
        <f t="shared" si="3"/>
        <v>0.018253234750462106</v>
      </c>
      <c r="Q11" s="19">
        <f t="shared" si="3"/>
        <v>0.018451280697121732</v>
      </c>
      <c r="R11" s="19">
        <f t="shared" si="3"/>
        <v>0.01864932664378136</v>
      </c>
      <c r="S11" s="19">
        <f t="shared" si="3"/>
        <v>0.01881436493266438</v>
      </c>
      <c r="T11" s="19">
        <f t="shared" si="3"/>
        <v>0.018946395563770795</v>
      </c>
      <c r="U11" s="19">
        <f t="shared" si="3"/>
        <v>0.01904541853710061</v>
      </c>
      <c r="V11" s="19">
        <f t="shared" si="3"/>
        <v>0.01912793768154212</v>
      </c>
      <c r="W11" s="19">
        <f t="shared" si="3"/>
        <v>0.019193952997095327</v>
      </c>
      <c r="X11" s="19">
        <f t="shared" si="3"/>
        <v>0.01922696065487193</v>
      </c>
      <c r="Y11" s="19">
        <f t="shared" si="3"/>
        <v>0.01922696065487193</v>
      </c>
      <c r="Z11" s="19">
        <f t="shared" si="3"/>
        <v>0.019177449168207024</v>
      </c>
      <c r="AA11" s="19">
        <f t="shared" si="3"/>
        <v>0.019094930023765513</v>
      </c>
      <c r="AB11" s="19">
        <f t="shared" si="3"/>
        <v>0.0189959070504357</v>
      </c>
      <c r="AC11" s="19">
        <f t="shared" si="3"/>
        <v>0.018863876419329285</v>
      </c>
      <c r="AD11" s="19">
        <f t="shared" si="3"/>
        <v>0.01868233430155796</v>
      </c>
      <c r="AE11" s="19">
        <f t="shared" si="3"/>
        <v>0.018484288354898338</v>
      </c>
      <c r="AF11" s="19">
        <f t="shared" si="3"/>
        <v>0.018253234750462106</v>
      </c>
      <c r="AG11" s="19">
        <f t="shared" si="3"/>
        <v>0.018022181146025877</v>
      </c>
      <c r="AH11" s="19">
        <f t="shared" si="3"/>
        <v>0.017758119883813046</v>
      </c>
      <c r="AI11" s="19">
        <f t="shared" si="3"/>
        <v>0.017510562450488515</v>
      </c>
      <c r="AJ11" s="19">
        <f t="shared" si="3"/>
        <v>0.017229997359387378</v>
      </c>
      <c r="AK11" s="19">
        <f aca="true" t="shared" si="4" ref="AK11:BP11">AK$6*AK9/SUMPRODUCT($E$6:$CB$6,$E9:$CB9)</f>
        <v>0.01693292843939794</v>
      </c>
      <c r="AL11" s="19">
        <f t="shared" si="4"/>
        <v>0.016619355690520202</v>
      </c>
      <c r="AM11" s="19">
        <f t="shared" si="4"/>
        <v>0.01630578294164246</v>
      </c>
      <c r="AN11" s="19">
        <f t="shared" si="4"/>
        <v>0.016025217850541326</v>
      </c>
      <c r="AO11" s="19">
        <f t="shared" si="4"/>
        <v>0.01574465275944019</v>
      </c>
      <c r="AP11" s="19">
        <f t="shared" si="4"/>
        <v>0.015447583839450753</v>
      </c>
      <c r="AQ11" s="19">
        <f t="shared" si="4"/>
        <v>0.015150514919461315</v>
      </c>
      <c r="AR11" s="19">
        <f t="shared" si="4"/>
        <v>0.014803934512806972</v>
      </c>
      <c r="AS11" s="19">
        <f t="shared" si="4"/>
        <v>0.014424346448376023</v>
      </c>
      <c r="AT11" s="19">
        <f t="shared" si="4"/>
        <v>0.01401175072616847</v>
      </c>
      <c r="AU11" s="19">
        <f t="shared" si="4"/>
        <v>0.013582651175072617</v>
      </c>
      <c r="AV11" s="19">
        <f t="shared" si="4"/>
        <v>0.013186559281753368</v>
      </c>
      <c r="AW11" s="19">
        <f t="shared" si="4"/>
        <v>0.012691444415104305</v>
      </c>
      <c r="AX11" s="19">
        <f t="shared" si="4"/>
        <v>0.012097306575125429</v>
      </c>
      <c r="AY11" s="19">
        <f t="shared" si="4"/>
        <v>0.011437153419593346</v>
      </c>
      <c r="AZ11" s="19">
        <f t="shared" si="4"/>
        <v>0.010793504092949564</v>
      </c>
      <c r="BA11" s="19">
        <f t="shared" si="4"/>
        <v>0.010133350937417481</v>
      </c>
      <c r="BB11" s="19">
        <f t="shared" si="4"/>
        <v>0.00957222075521521</v>
      </c>
      <c r="BC11" s="19">
        <f t="shared" si="4"/>
        <v>0.009192632690784262</v>
      </c>
      <c r="BD11" s="19">
        <f t="shared" si="4"/>
        <v>0.008895563770794824</v>
      </c>
      <c r="BE11" s="19">
        <f t="shared" si="4"/>
        <v>0.008581991021917085</v>
      </c>
      <c r="BF11" s="19">
        <f t="shared" si="4"/>
        <v>0.00830142593081595</v>
      </c>
      <c r="BG11" s="19">
        <f t="shared" si="4"/>
        <v>0.008053868497491418</v>
      </c>
      <c r="BH11" s="19">
        <f t="shared" si="4"/>
        <v>0.007855822550831794</v>
      </c>
      <c r="BI11" s="19">
        <f t="shared" si="4"/>
        <v>0.007690784261948772</v>
      </c>
      <c r="BJ11" s="19">
        <f t="shared" si="4"/>
        <v>0.007525745973065752</v>
      </c>
      <c r="BK11" s="19">
        <f t="shared" si="4"/>
        <v>0.0073937153419593345</v>
      </c>
      <c r="BL11" s="19">
        <f t="shared" si="4"/>
        <v>0.007212173224188012</v>
      </c>
      <c r="BM11" s="19">
        <f t="shared" si="4"/>
        <v>0.006948111961975178</v>
      </c>
      <c r="BN11" s="19">
        <f t="shared" si="4"/>
        <v>0.006634539213097438</v>
      </c>
      <c r="BO11" s="19">
        <f t="shared" si="4"/>
        <v>0.006139424346448376</v>
      </c>
      <c r="BP11" s="19">
        <f t="shared" si="4"/>
        <v>0.005842355426458938</v>
      </c>
      <c r="BQ11" s="19">
        <f aca="true" t="shared" si="5" ref="BQ11:CA11">BQ$6*BQ9/SUMPRODUCT($E$6:$CB$6,$E9:$CB9)</f>
        <v>0.005512278848692897</v>
      </c>
      <c r="BR11" s="19">
        <f t="shared" si="5"/>
        <v>0.0051326907842619484</v>
      </c>
      <c r="BS11" s="19">
        <f t="shared" si="5"/>
        <v>0.004769606548719303</v>
      </c>
      <c r="BT11" s="19">
        <f t="shared" si="5"/>
        <v>0.004538552944283074</v>
      </c>
      <c r="BU11" s="19">
        <f t="shared" si="5"/>
        <v>0.004158964879852125</v>
      </c>
      <c r="BV11" s="19">
        <f t="shared" si="5"/>
        <v>0.0037793768154211777</v>
      </c>
      <c r="BW11" s="19">
        <f t="shared" si="5"/>
        <v>0.0033997887509902296</v>
      </c>
      <c r="BX11" s="19">
        <f t="shared" si="5"/>
        <v>0.0030532083443358857</v>
      </c>
      <c r="BY11" s="19">
        <f t="shared" si="5"/>
        <v>0.0027891470821230523</v>
      </c>
      <c r="BZ11" s="19">
        <f t="shared" si="5"/>
        <v>0.0025911011354634275</v>
      </c>
      <c r="CA11" s="19">
        <f t="shared" si="5"/>
        <v>0.0024095590176921046</v>
      </c>
      <c r="CB11" s="19">
        <f>CB$6*CB9/SUMPRODUCT($E$6:$CB$6,$E9:$CB9)</f>
        <v>0.016272775283865858</v>
      </c>
      <c r="CD11">
        <f>SUM(E11:CB11)</f>
        <v>1.0000000000000002</v>
      </c>
    </row>
    <row r="12" spans="1:82" ht="12.75">
      <c r="A12" t="s">
        <v>98</v>
      </c>
      <c r="B12">
        <v>1996.5</v>
      </c>
      <c r="C12" s="17" t="s">
        <v>91</v>
      </c>
      <c r="D12" t="s">
        <v>99</v>
      </c>
      <c r="E12" s="19">
        <f>0.5*E11</f>
        <v>0.008813044626353314</v>
      </c>
      <c r="F12" s="19">
        <f>0.5*(E10+F11)</f>
        <v>0.01776293317968574</v>
      </c>
      <c r="G12" s="19">
        <f aca="true" t="shared" si="6" ref="G12:BR12">0.5*(F10+G11)</f>
        <v>0.01789512553753348</v>
      </c>
      <c r="H12" s="19">
        <f t="shared" si="6"/>
        <v>0.01786187528964489</v>
      </c>
      <c r="I12" s="19">
        <f t="shared" si="6"/>
        <v>0.017820373127312154</v>
      </c>
      <c r="J12" s="19">
        <f t="shared" si="6"/>
        <v>0.017795374793867717</v>
      </c>
      <c r="K12" s="19">
        <f t="shared" si="6"/>
        <v>0.017778709238238093</v>
      </c>
      <c r="L12" s="19">
        <f t="shared" si="6"/>
        <v>0.017836796092829794</v>
      </c>
      <c r="M12" s="19">
        <f t="shared" si="6"/>
        <v>0.017911467639680462</v>
      </c>
      <c r="N12" s="19">
        <f t="shared" si="6"/>
        <v>0.018019308571049053</v>
      </c>
      <c r="O12" s="19">
        <f t="shared" si="6"/>
        <v>0.018176903579194534</v>
      </c>
      <c r="P12" s="19">
        <f t="shared" si="6"/>
        <v>0.018359335194043133</v>
      </c>
      <c r="Q12" s="19">
        <f t="shared" si="6"/>
        <v>0.01855001872333588</v>
      </c>
      <c r="R12" s="19">
        <f t="shared" si="6"/>
        <v>0.01874070225262863</v>
      </c>
      <c r="S12" s="19">
        <f t="shared" si="6"/>
        <v>0.018914881953033078</v>
      </c>
      <c r="T12" s="19">
        <f t="shared" si="6"/>
        <v>0.01904755949110478</v>
      </c>
      <c r="U12" s="19">
        <f t="shared" si="6"/>
        <v>0.019147067644658563</v>
      </c>
      <c r="V12" s="19">
        <f t="shared" si="6"/>
        <v>0.01922999110595338</v>
      </c>
      <c r="W12" s="19">
        <f t="shared" si="6"/>
        <v>0.019304662652804047</v>
      </c>
      <c r="X12" s="19">
        <f t="shared" si="6"/>
        <v>0.01933783203732197</v>
      </c>
      <c r="Y12" s="19">
        <f t="shared" si="6"/>
        <v>0.01932949925950716</v>
      </c>
      <c r="Z12" s="19">
        <f t="shared" si="6"/>
        <v>0.01927974518273027</v>
      </c>
      <c r="AA12" s="19">
        <f t="shared" si="6"/>
        <v>0.019196821721435452</v>
      </c>
      <c r="AB12" s="19">
        <f t="shared" si="6"/>
        <v>0.019105646345696482</v>
      </c>
      <c r="AC12" s="19">
        <f t="shared" si="6"/>
        <v>0.01897296880762478</v>
      </c>
      <c r="AD12" s="19">
        <f t="shared" si="6"/>
        <v>0.018798869970590992</v>
      </c>
      <c r="AE12" s="19">
        <f t="shared" si="6"/>
        <v>0.018599853663483434</v>
      </c>
      <c r="AF12" s="19">
        <f t="shared" si="6"/>
        <v>0.01838433352748757</v>
      </c>
      <c r="AG12" s="19">
        <f t="shared" si="6"/>
        <v>0.01814381505804727</v>
      </c>
      <c r="AH12" s="19">
        <f t="shared" si="6"/>
        <v>0.01788679275971867</v>
      </c>
      <c r="AI12" s="19">
        <f t="shared" si="6"/>
        <v>0.017638022375834218</v>
      </c>
      <c r="AJ12" s="19">
        <f t="shared" si="6"/>
        <v>0.01735608260743184</v>
      </c>
      <c r="AK12" s="19">
        <f t="shared" si="6"/>
        <v>0.01706589092458531</v>
      </c>
      <c r="AL12" s="19">
        <f t="shared" si="6"/>
        <v>0.016742448993850197</v>
      </c>
      <c r="AM12" s="19">
        <f t="shared" si="6"/>
        <v>0.0164356726187447</v>
      </c>
      <c r="AN12" s="19">
        <f t="shared" si="6"/>
        <v>0.016153732850342325</v>
      </c>
      <c r="AO12" s="19">
        <f t="shared" si="6"/>
        <v>0.015871793081939947</v>
      </c>
      <c r="AP12" s="19">
        <f t="shared" si="6"/>
        <v>0.015573268621278606</v>
      </c>
      <c r="AQ12" s="19">
        <f t="shared" si="6"/>
        <v>0.015258078604987641</v>
      </c>
      <c r="AR12" s="19">
        <f t="shared" si="6"/>
        <v>0.014918132845364222</v>
      </c>
      <c r="AS12" s="19">
        <f t="shared" si="6"/>
        <v>0.01452835214559325</v>
      </c>
      <c r="AT12" s="19">
        <f t="shared" si="6"/>
        <v>0.014113734839119166</v>
      </c>
      <c r="AU12" s="19">
        <f t="shared" si="6"/>
        <v>0.013682532840386119</v>
      </c>
      <c r="AV12" s="19">
        <f t="shared" si="6"/>
        <v>0.013276167448356184</v>
      </c>
      <c r="AW12" s="19">
        <f t="shared" si="6"/>
        <v>0.012778626680587282</v>
      </c>
      <c r="AX12" s="19">
        <f t="shared" si="6"/>
        <v>0.012181577759264602</v>
      </c>
      <c r="AY12" s="19">
        <f t="shared" si="6"/>
        <v>0.011518190068906066</v>
      </c>
      <c r="AZ12" s="19">
        <f t="shared" si="6"/>
        <v>0.010879719848621305</v>
      </c>
      <c r="BA12" s="19">
        <f t="shared" si="6"/>
        <v>0.01021633215826277</v>
      </c>
      <c r="BB12" s="19">
        <f t="shared" si="6"/>
        <v>0.009660785399272826</v>
      </c>
      <c r="BC12" s="19">
        <f t="shared" si="6"/>
        <v>0.009262671921687044</v>
      </c>
      <c r="BD12" s="19">
        <f t="shared" si="6"/>
        <v>0.008964147461025702</v>
      </c>
      <c r="BE12" s="19">
        <f t="shared" si="6"/>
        <v>0.008665703863735025</v>
      </c>
      <c r="BF12" s="19">
        <f t="shared" si="6"/>
        <v>0.008375431317517834</v>
      </c>
      <c r="BG12" s="19">
        <f t="shared" si="6"/>
        <v>0.008126660933633383</v>
      </c>
      <c r="BH12" s="19">
        <f t="shared" si="6"/>
        <v>0.007935977404340634</v>
      </c>
      <c r="BI12" s="19">
        <f t="shared" si="6"/>
        <v>0.007770130481751</v>
      </c>
      <c r="BJ12" s="19">
        <f t="shared" si="6"/>
        <v>0.007604283559161367</v>
      </c>
      <c r="BK12" s="19">
        <f t="shared" si="6"/>
        <v>0.00747160602108966</v>
      </c>
      <c r="BL12" s="19">
        <f t="shared" si="6"/>
        <v>0.007297507184055875</v>
      </c>
      <c r="BM12" s="19">
        <f t="shared" si="6"/>
        <v>0.007032152107912461</v>
      </c>
      <c r="BN12" s="19">
        <f t="shared" si="6"/>
        <v>0.006725375732806968</v>
      </c>
      <c r="BO12" s="19">
        <f t="shared" si="6"/>
        <v>0.006261166076297316</v>
      </c>
      <c r="BP12" s="19">
        <f t="shared" si="6"/>
        <v>0.005962641615635976</v>
      </c>
      <c r="BQ12" s="19">
        <f t="shared" si="6"/>
        <v>0.00563928054827152</v>
      </c>
      <c r="BR12" s="19">
        <f t="shared" si="6"/>
        <v>0.005257832626315362</v>
      </c>
      <c r="BS12" s="19">
        <f aca="true" t="shared" si="7" ref="BS12:CA12">0.5*(BR10+BS11)</f>
        <v>0.004884636618803355</v>
      </c>
      <c r="BT12" s="19">
        <f t="shared" si="7"/>
        <v>0.004627452593733431</v>
      </c>
      <c r="BU12" s="19">
        <f t="shared" si="7"/>
        <v>0.0042543374495920844</v>
      </c>
      <c r="BV12" s="19">
        <f t="shared" si="7"/>
        <v>0.003872889527635927</v>
      </c>
      <c r="BW12" s="19">
        <f t="shared" si="7"/>
        <v>0.0034997743834945813</v>
      </c>
      <c r="BX12" s="19">
        <f t="shared" si="7"/>
        <v>0.0031514958460563502</v>
      </c>
      <c r="BY12" s="19">
        <f t="shared" si="7"/>
        <v>0.0028944735477277484</v>
      </c>
      <c r="BZ12" s="19">
        <f t="shared" si="7"/>
        <v>0.002678791684990563</v>
      </c>
      <c r="CA12" s="19">
        <f t="shared" si="7"/>
        <v>0.0025046928479567783</v>
      </c>
      <c r="CB12" s="19">
        <f>0.5*(CA10+CB11+CB10)</f>
        <v>0.017427434905448694</v>
      </c>
      <c r="CD12">
        <f>SUM(E12:CB12)</f>
        <v>1</v>
      </c>
    </row>
    <row r="14" spans="1:82" ht="12.75">
      <c r="A14" t="s">
        <v>84</v>
      </c>
      <c r="B14">
        <v>1996</v>
      </c>
      <c r="C14" t="s">
        <v>121</v>
      </c>
      <c r="D14" t="s">
        <v>83</v>
      </c>
      <c r="E14" s="10">
        <f>'Aggregate Controls'!$D$8*'Age Profiles'!E10</f>
        <v>67566.28958069462</v>
      </c>
      <c r="F14" s="10">
        <f>'Aggregate Controls'!$D$8*'Age Profiles'!F10</f>
        <v>67691.41233917739</v>
      </c>
      <c r="G14" s="10">
        <f>'Aggregate Controls'!$D$8*'Age Profiles'!G10</f>
        <v>67503.72820145324</v>
      </c>
      <c r="H14" s="10">
        <f>'Aggregate Controls'!$D$8*'Age Profiles'!H10</f>
        <v>67316.04406372907</v>
      </c>
      <c r="I14" s="10">
        <f>'Aggregate Controls'!$D$8*'Age Profiles'!I10</f>
        <v>67128.35992600492</v>
      </c>
      <c r="J14" s="10">
        <f>'Aggregate Controls'!$D$8*'Age Profiles'!J10</f>
        <v>67003.23716752217</v>
      </c>
      <c r="K14" s="10">
        <f>'Aggregate Controls'!$D$8*'Age Profiles'!K10</f>
        <v>67253.4826844877</v>
      </c>
      <c r="L14" s="10">
        <f>'Aggregate Controls'!$D$8*'Age Profiles'!L10</f>
        <v>67566.28958069462</v>
      </c>
      <c r="M14" s="10">
        <f>'Aggregate Controls'!$D$8*'Age Profiles'!M10</f>
        <v>68004.2192353843</v>
      </c>
      <c r="N14" s="10">
        <f>'Aggregate Controls'!$D$8*'Age Profiles'!N10</f>
        <v>68629.83302779814</v>
      </c>
      <c r="O14" s="10">
        <f>'Aggregate Controls'!$D$8*'Age Profiles'!O10</f>
        <v>69318.00819945337</v>
      </c>
      <c r="P14" s="10">
        <f>'Aggregate Controls'!$D$8*'Age Profiles'!P10</f>
        <v>70006.1833711086</v>
      </c>
      <c r="Q14" s="10">
        <f>'Aggregate Controls'!$D$8*'Age Profiles'!Q10</f>
        <v>70694.35854276382</v>
      </c>
      <c r="R14" s="10">
        <f>'Aggregate Controls'!$D$8*'Age Profiles'!R10</f>
        <v>71382.53371441903</v>
      </c>
      <c r="S14" s="10">
        <f>'Aggregate Controls'!$D$8*'Age Profiles'!S10</f>
        <v>71883.0247483501</v>
      </c>
      <c r="T14" s="10">
        <f>'Aggregate Controls'!$D$8*'Age Profiles'!T10</f>
        <v>72258.3930237984</v>
      </c>
      <c r="U14" s="10">
        <f>'Aggregate Controls'!$D$8*'Age Profiles'!U10</f>
        <v>72571.19992000533</v>
      </c>
      <c r="V14" s="10">
        <f>'Aggregate Controls'!$D$8*'Age Profiles'!V10</f>
        <v>72884.00681621225</v>
      </c>
      <c r="W14" s="10">
        <f>'Aggregate Controls'!$D$8*'Age Profiles'!W10</f>
        <v>73009.12957469502</v>
      </c>
      <c r="X14" s="10">
        <f>'Aggregate Controls'!$D$8*'Age Profiles'!X10</f>
        <v>72946.56819545363</v>
      </c>
      <c r="Y14" s="10">
        <f>'Aggregate Controls'!$D$8*'Age Profiles'!Y10</f>
        <v>72758.88405772948</v>
      </c>
      <c r="Z14" s="10">
        <f>'Aggregate Controls'!$D$8*'Age Profiles'!Z10</f>
        <v>72446.07716152255</v>
      </c>
      <c r="AA14" s="10">
        <f>'Aggregate Controls'!$D$8*'Age Profiles'!AA10</f>
        <v>72133.27026531564</v>
      </c>
      <c r="AB14" s="10">
        <f>'Aggregate Controls'!$D$8*'Age Profiles'!AB10</f>
        <v>71632.77923138457</v>
      </c>
      <c r="AC14" s="10">
        <f>'Aggregate Controls'!$D$8*'Age Profiles'!AC10</f>
        <v>71007.16543897073</v>
      </c>
      <c r="AD14" s="10">
        <f>'Aggregate Controls'!$D$8*'Age Profiles'!AD10</f>
        <v>70256.42888807412</v>
      </c>
      <c r="AE14" s="10">
        <f>'Aggregate Controls'!$D$8*'Age Profiles'!AE10</f>
        <v>69505.69233717752</v>
      </c>
      <c r="AF14" s="10">
        <f>'Aggregate Controls'!$D$8*'Age Profiles'!AF10</f>
        <v>68567.27164855677</v>
      </c>
      <c r="AG14" s="10">
        <f>'Aggregate Controls'!$D$8*'Age Profiles'!AG10</f>
        <v>67628.850959936</v>
      </c>
      <c r="AH14" s="10">
        <f>'Aggregate Controls'!$D$8*'Age Profiles'!AH10</f>
        <v>66690.43027131524</v>
      </c>
      <c r="AI14" s="10">
        <f>'Aggregate Controls'!$D$8*'Age Profiles'!AI10</f>
        <v>65626.88682421172</v>
      </c>
      <c r="AJ14" s="10">
        <f>'Aggregate Controls'!$D$8*'Age Profiles'!AJ10</f>
        <v>64563.34337710819</v>
      </c>
      <c r="AK14" s="10">
        <f>'Aggregate Controls'!$D$8*'Age Profiles'!AK10</f>
        <v>63312.115792280514</v>
      </c>
      <c r="AL14" s="10">
        <f>'Aggregate Controls'!$D$8*'Age Profiles'!AL10</f>
        <v>62186.0109659356</v>
      </c>
      <c r="AM14" s="10">
        <f>'Aggregate Controls'!$D$8*'Age Profiles'!AM10</f>
        <v>61122.467518832076</v>
      </c>
      <c r="AN14" s="10">
        <f>'Aggregate Controls'!$D$8*'Age Profiles'!AN10</f>
        <v>60058.92407172855</v>
      </c>
      <c r="AO14" s="10">
        <f>'Aggregate Controls'!$D$8*'Age Profiles'!AO10</f>
        <v>58932.81924538364</v>
      </c>
      <c r="AP14" s="10">
        <f>'Aggregate Controls'!$D$8*'Age Profiles'!AP10</f>
        <v>57681.59166055596</v>
      </c>
      <c r="AQ14" s="10">
        <f>'Aggregate Controls'!$D$8*'Age Profiles'!AQ10</f>
        <v>56430.364075728285</v>
      </c>
      <c r="AR14" s="10">
        <f>'Aggregate Controls'!$D$8*'Age Profiles'!AR10</f>
        <v>54928.89097393507</v>
      </c>
      <c r="AS14" s="10">
        <f>'Aggregate Controls'!$D$8*'Age Profiles'!AS10</f>
        <v>53364.85649290048</v>
      </c>
      <c r="AT14" s="10">
        <f>'Aggregate Controls'!$D$8*'Age Profiles'!AT10</f>
        <v>51738.26063262449</v>
      </c>
      <c r="AU14" s="10">
        <f>'Aggregate Controls'!$D$8*'Age Profiles'!AU10</f>
        <v>50174.22615158989</v>
      </c>
      <c r="AV14" s="10">
        <f>'Aggregate Controls'!$D$8*'Age Profiles'!AV10</f>
        <v>48297.38477434838</v>
      </c>
      <c r="AW14" s="10">
        <f>'Aggregate Controls'!$D$8*'Age Profiles'!AW10</f>
        <v>46045.175121658554</v>
      </c>
      <c r="AX14" s="10">
        <f>'Aggregate Controls'!$D$8*'Age Profiles'!AX10</f>
        <v>43542.7199520032</v>
      </c>
      <c r="AY14" s="10">
        <f>'Aggregate Controls'!$D$8*'Age Profiles'!AY10</f>
        <v>41165.38754083061</v>
      </c>
      <c r="AZ14" s="10">
        <f>'Aggregate Controls'!$D$8*'Age Profiles'!AZ10</f>
        <v>38662.93237117526</v>
      </c>
      <c r="BA14" s="10">
        <f>'Aggregate Controls'!$D$8*'Age Profiles'!BA10</f>
        <v>36598.406856209585</v>
      </c>
      <c r="BB14" s="10">
        <f>'Aggregate Controls'!$D$8*'Age Profiles'!BB10</f>
        <v>35034.372375174986</v>
      </c>
      <c r="BC14" s="10">
        <f>'Aggregate Controls'!$D$8*'Age Profiles'!BC10</f>
        <v>33908.267548830074</v>
      </c>
      <c r="BD14" s="10">
        <f>'Aggregate Controls'!$D$8*'Age Profiles'!BD10</f>
        <v>32844.72410172655</v>
      </c>
      <c r="BE14" s="10">
        <f>'Aggregate Controls'!$D$8*'Age Profiles'!BE10</f>
        <v>31718.61927538164</v>
      </c>
      <c r="BF14" s="10">
        <f>'Aggregate Controls'!$D$8*'Age Profiles'!BF10</f>
        <v>30780.198586760882</v>
      </c>
      <c r="BG14" s="10">
        <f>'Aggregate Controls'!$D$8*'Age Profiles'!BG10</f>
        <v>30092.023415105657</v>
      </c>
      <c r="BH14" s="10">
        <f>'Aggregate Controls'!$D$8*'Age Profiles'!BH10</f>
        <v>29466.40962269182</v>
      </c>
      <c r="BI14" s="10">
        <f>'Aggregate Controls'!$D$8*'Age Profiles'!BI10</f>
        <v>28840.79583027798</v>
      </c>
      <c r="BJ14" s="10">
        <f>'Aggregate Controls'!$D$8*'Age Profiles'!BJ10</f>
        <v>28340.30479634691</v>
      </c>
      <c r="BK14" s="10">
        <f>'Aggregate Controls'!$D$8*'Age Profiles'!BK10</f>
        <v>27714.691003933072</v>
      </c>
      <c r="BL14" s="10">
        <f>'Aggregate Controls'!$D$8*'Age Profiles'!BL10</f>
        <v>26713.70893607093</v>
      </c>
      <c r="BM14" s="10">
        <f>'Aggregate Controls'!$D$8*'Age Profiles'!BM10</f>
        <v>25587.604109726017</v>
      </c>
      <c r="BN14" s="10">
        <f>'Aggregate Controls'!$D$8*'Age Profiles'!BN10</f>
        <v>23961.008249450035</v>
      </c>
      <c r="BO14" s="10">
        <f>'Aggregate Controls'!$D$8*'Age Profiles'!BO10</f>
        <v>22834.903423105126</v>
      </c>
      <c r="BP14" s="10">
        <f>'Aggregate Controls'!$D$8*'Age Profiles'!BP10</f>
        <v>21646.237217518832</v>
      </c>
      <c r="BQ14" s="10">
        <f>'Aggregate Controls'!$D$8*'Age Profiles'!BQ10</f>
        <v>20207.325494967004</v>
      </c>
      <c r="BR14" s="10">
        <f>'Aggregate Controls'!$D$8*'Age Profiles'!BR10</f>
        <v>18768.413772415173</v>
      </c>
      <c r="BS14" s="10">
        <f>'Aggregate Controls'!$D$8*'Age Profiles'!BS10</f>
        <v>17704.870325311644</v>
      </c>
      <c r="BT14" s="10">
        <f>'Aggregate Controls'!$D$8*'Age Profiles'!BT10</f>
        <v>16328.519982001199</v>
      </c>
      <c r="BU14" s="10">
        <f>'Aggregate Controls'!$D$8*'Age Profiles'!BU10</f>
        <v>14889.60825944937</v>
      </c>
      <c r="BV14" s="10">
        <f>'Aggregate Controls'!$D$8*'Age Profiles'!BV10</f>
        <v>13513.257916138924</v>
      </c>
      <c r="BW14" s="10">
        <f>'Aggregate Controls'!$D$8*'Age Profiles'!BW10</f>
        <v>12199.468952069861</v>
      </c>
      <c r="BX14" s="10">
        <f>'Aggregate Controls'!$D$8*'Age Profiles'!BX10</f>
        <v>11261.048263449104</v>
      </c>
      <c r="BY14" s="10">
        <f>'Aggregate Controls'!$D$8*'Age Profiles'!BY10</f>
        <v>10385.188954069728</v>
      </c>
      <c r="BZ14" s="10">
        <f>'Aggregate Controls'!$D$8*'Age Profiles'!BZ10</f>
        <v>9759.57516165589</v>
      </c>
      <c r="CA14" s="10">
        <f>'Aggregate Controls'!$D$8*'Age Profiles'!CA10</f>
        <v>9321.645506966202</v>
      </c>
      <c r="CB14" s="10">
        <f>'Aggregate Controls'!$D$8*'Age Profiles'!CB10</f>
        <v>60434.29234717685</v>
      </c>
      <c r="CD14">
        <f>SUM(E14:CB14)</f>
        <v>3753933.0000000005</v>
      </c>
    </row>
    <row r="15" spans="1:82" ht="12.75">
      <c r="A15" t="s">
        <v>84</v>
      </c>
      <c r="B15">
        <v>1997</v>
      </c>
      <c r="C15" t="s">
        <v>121</v>
      </c>
      <c r="D15" t="s">
        <v>83</v>
      </c>
      <c r="E15" s="10">
        <f>'Aggregate Controls'!$D$9*'Age Profiles'!E11</f>
        <v>70644.73118563507</v>
      </c>
      <c r="F15" s="10">
        <f>'Aggregate Controls'!$D$9*'Age Profiles'!F11</f>
        <v>70247.85067335621</v>
      </c>
      <c r="G15" s="10">
        <f>'Aggregate Controls'!$D$9*'Age Profiles'!G11</f>
        <v>71173.90520200688</v>
      </c>
      <c r="H15" s="10">
        <f>'Aggregate Controls'!$D$9*'Age Profiles'!H11</f>
        <v>71107.7584499604</v>
      </c>
      <c r="I15" s="10">
        <f>'Aggregate Controls'!$D$9*'Age Profiles'!I11</f>
        <v>70975.46494586744</v>
      </c>
      <c r="J15" s="10">
        <f>'Aggregate Controls'!$D$9*'Age Profiles'!J11</f>
        <v>70975.46494586744</v>
      </c>
      <c r="K15" s="10">
        <f>'Aggregate Controls'!$D$9*'Age Profiles'!K11</f>
        <v>70975.46494586744</v>
      </c>
      <c r="L15" s="10">
        <f>'Aggregate Controls'!$D$9*'Age Profiles'!L11</f>
        <v>71173.90520200688</v>
      </c>
      <c r="M15" s="10">
        <f>'Aggregate Controls'!$D$9*'Age Profiles'!M11</f>
        <v>71438.49221019277</v>
      </c>
      <c r="N15" s="10">
        <f>'Aggregate Controls'!$D$9*'Age Profiles'!N11</f>
        <v>71835.37272247161</v>
      </c>
      <c r="O15" s="10">
        <f>'Aggregate Controls'!$D$9*'Age Profiles'!O11</f>
        <v>72430.6934908899</v>
      </c>
      <c r="P15" s="10">
        <f>'Aggregate Controls'!$D$9*'Age Profiles'!P11</f>
        <v>73158.3077634011</v>
      </c>
      <c r="Q15" s="10">
        <f>'Aggregate Controls'!$D$9*'Age Profiles'!Q11</f>
        <v>73952.06878795881</v>
      </c>
      <c r="R15" s="10">
        <f>'Aggregate Controls'!$D$9*'Age Profiles'!R11</f>
        <v>74745.82981251652</v>
      </c>
      <c r="S15" s="10">
        <f>'Aggregate Controls'!$D$9*'Age Profiles'!S11</f>
        <v>75407.29733298125</v>
      </c>
      <c r="T15" s="10">
        <f>'Aggregate Controls'!$D$9*'Age Profiles'!T11</f>
        <v>75936.47134935306</v>
      </c>
      <c r="U15" s="10">
        <f>'Aggregate Controls'!$D$9*'Age Profiles'!U11</f>
        <v>76333.3518616319</v>
      </c>
      <c r="V15" s="10">
        <f>'Aggregate Controls'!$D$9*'Age Profiles'!V11</f>
        <v>76664.08562186427</v>
      </c>
      <c r="W15" s="10">
        <f>'Aggregate Controls'!$D$9*'Age Profiles'!W11</f>
        <v>76928.67263005018</v>
      </c>
      <c r="X15" s="10">
        <f>'Aggregate Controls'!$D$9*'Age Profiles'!X11</f>
        <v>77060.96613414312</v>
      </c>
      <c r="Y15" s="10">
        <f>'Aggregate Controls'!$D$9*'Age Profiles'!Y11</f>
        <v>77060.96613414312</v>
      </c>
      <c r="Z15" s="10">
        <f>'Aggregate Controls'!$D$9*'Age Profiles'!Z11</f>
        <v>76862.5258780037</v>
      </c>
      <c r="AA15" s="10">
        <f>'Aggregate Controls'!$D$9*'Age Profiles'!AA11</f>
        <v>76531.79211777133</v>
      </c>
      <c r="AB15" s="10">
        <f>'Aggregate Controls'!$D$9*'Age Profiles'!AB11</f>
        <v>76134.91160549247</v>
      </c>
      <c r="AC15" s="10">
        <f>'Aggregate Controls'!$D$9*'Age Profiles'!AC11</f>
        <v>75605.73758912068</v>
      </c>
      <c r="AD15" s="10">
        <f>'Aggregate Controls'!$D$9*'Age Profiles'!AD11</f>
        <v>74878.12331660945</v>
      </c>
      <c r="AE15" s="10">
        <f>'Aggregate Controls'!$D$9*'Age Profiles'!AE11</f>
        <v>74084.36229205177</v>
      </c>
      <c r="AF15" s="10">
        <f>'Aggregate Controls'!$D$9*'Age Profiles'!AF11</f>
        <v>73158.3077634011</v>
      </c>
      <c r="AG15" s="10">
        <f>'Aggregate Controls'!$D$9*'Age Profiles'!AG11</f>
        <v>72232.25323475046</v>
      </c>
      <c r="AH15" s="10">
        <f>'Aggregate Controls'!$D$9*'Age Profiles'!AH11</f>
        <v>71173.90520200688</v>
      </c>
      <c r="AI15" s="10">
        <f>'Aggregate Controls'!$D$9*'Age Profiles'!AI11</f>
        <v>70181.70392130975</v>
      </c>
      <c r="AJ15" s="10">
        <f>'Aggregate Controls'!$D$9*'Age Profiles'!AJ11</f>
        <v>69057.20913651967</v>
      </c>
      <c r="AK15" s="10">
        <f>'Aggregate Controls'!$D$9*'Age Profiles'!AK11</f>
        <v>67866.56759968313</v>
      </c>
      <c r="AL15" s="10">
        <f>'Aggregate Controls'!$D$9*'Age Profiles'!AL11</f>
        <v>66609.7793108001</v>
      </c>
      <c r="AM15" s="10">
        <f>'Aggregate Controls'!$D$9*'Age Profiles'!AM11</f>
        <v>65352.99102191708</v>
      </c>
      <c r="AN15" s="10">
        <f>'Aggregate Controls'!$D$9*'Age Profiles'!AN11</f>
        <v>64228.496237127016</v>
      </c>
      <c r="AO15" s="10">
        <f>'Aggregate Controls'!$D$9*'Age Profiles'!AO11</f>
        <v>63104.00145233694</v>
      </c>
      <c r="AP15" s="10">
        <f>'Aggregate Controls'!$D$9*'Age Profiles'!AP11</f>
        <v>61913.3599155004</v>
      </c>
      <c r="AQ15" s="10">
        <f>'Aggregate Controls'!$D$9*'Age Profiles'!AQ11</f>
        <v>60722.71837866385</v>
      </c>
      <c r="AR15" s="10">
        <f>'Aggregate Controls'!$D$9*'Age Profiles'!AR11</f>
        <v>59333.636585687884</v>
      </c>
      <c r="AS15" s="10">
        <f>'Aggregate Controls'!$D$9*'Age Profiles'!AS11</f>
        <v>57812.26128861896</v>
      </c>
      <c r="AT15" s="10">
        <f>'Aggregate Controls'!$D$9*'Age Profiles'!AT11</f>
        <v>56158.59248745709</v>
      </c>
      <c r="AU15" s="10">
        <f>'Aggregate Controls'!$D$9*'Age Profiles'!AU11</f>
        <v>54438.776934248745</v>
      </c>
      <c r="AV15" s="10">
        <f>'Aggregate Controls'!$D$9*'Age Profiles'!AV11</f>
        <v>52851.254885133356</v>
      </c>
      <c r="AW15" s="10">
        <f>'Aggregate Controls'!$D$9*'Age Profiles'!AW11</f>
        <v>50866.85232373911</v>
      </c>
      <c r="AX15" s="10">
        <f>'Aggregate Controls'!$D$9*'Age Profiles'!AX11</f>
        <v>48485.569250066015</v>
      </c>
      <c r="AY15" s="10">
        <f>'Aggregate Controls'!$D$9*'Age Profiles'!AY11</f>
        <v>45839.69916820703</v>
      </c>
      <c r="AZ15" s="10">
        <f>'Aggregate Controls'!$D$9*'Age Profiles'!AZ11</f>
        <v>43259.97583839451</v>
      </c>
      <c r="BA15" s="10">
        <f>'Aggregate Controls'!$D$9*'Age Profiles'!BA11</f>
        <v>40614.10575653552</v>
      </c>
      <c r="BB15" s="10">
        <f>'Aggregate Controls'!$D$9*'Age Profiles'!BB11</f>
        <v>38365.11618695537</v>
      </c>
      <c r="BC15" s="10">
        <f>'Aggregate Controls'!$D$9*'Age Profiles'!BC11</f>
        <v>36843.74088988645</v>
      </c>
      <c r="BD15" s="10">
        <f>'Aggregate Controls'!$D$9*'Age Profiles'!BD11</f>
        <v>35653.0993530499</v>
      </c>
      <c r="BE15" s="10">
        <f>'Aggregate Controls'!$D$9*'Age Profiles'!BE11</f>
        <v>34396.31106416689</v>
      </c>
      <c r="BF15" s="10">
        <f>'Aggregate Controls'!$D$9*'Age Profiles'!BF11</f>
        <v>33271.81627937682</v>
      </c>
      <c r="BG15" s="10">
        <f>'Aggregate Controls'!$D$9*'Age Profiles'!BG11</f>
        <v>32279.614998679695</v>
      </c>
      <c r="BH15" s="10">
        <f>'Aggregate Controls'!$D$9*'Age Profiles'!BH11</f>
        <v>31485.853974121997</v>
      </c>
      <c r="BI15" s="10">
        <f>'Aggregate Controls'!$D$9*'Age Profiles'!BI11</f>
        <v>30824.386453657247</v>
      </c>
      <c r="BJ15" s="10">
        <f>'Aggregate Controls'!$D$9*'Age Profiles'!BJ11</f>
        <v>30162.9189331925</v>
      </c>
      <c r="BK15" s="10">
        <f>'Aggregate Controls'!$D$9*'Age Profiles'!BK11</f>
        <v>29633.744916820702</v>
      </c>
      <c r="BL15" s="10">
        <f>'Aggregate Controls'!$D$9*'Age Profiles'!BL11</f>
        <v>28906.13064430948</v>
      </c>
      <c r="BM15" s="10">
        <f>'Aggregate Controls'!$D$9*'Age Profiles'!BM11</f>
        <v>27847.782611565883</v>
      </c>
      <c r="BN15" s="10">
        <f>'Aggregate Controls'!$D$9*'Age Profiles'!BN11</f>
        <v>26590.994322682862</v>
      </c>
      <c r="BO15" s="10">
        <f>'Aggregate Controls'!$D$9*'Age Profiles'!BO11</f>
        <v>24606.59176128862</v>
      </c>
      <c r="BP15" s="10">
        <f>'Aggregate Controls'!$D$9*'Age Profiles'!BP11</f>
        <v>23415.95022445207</v>
      </c>
      <c r="BQ15" s="10">
        <f>'Aggregate Controls'!$D$9*'Age Profiles'!BQ11</f>
        <v>22093.015183522577</v>
      </c>
      <c r="BR15" s="10">
        <f>'Aggregate Controls'!$D$9*'Age Profiles'!BR11</f>
        <v>20571.639886453657</v>
      </c>
      <c r="BS15" s="10">
        <f>'Aggregate Controls'!$D$9*'Age Profiles'!BS11</f>
        <v>19116.411341431212</v>
      </c>
      <c r="BT15" s="10">
        <f>'Aggregate Controls'!$D$9*'Age Profiles'!BT11</f>
        <v>18190.356812780567</v>
      </c>
      <c r="BU15" s="10">
        <f>'Aggregate Controls'!$D$9*'Age Profiles'!BU11</f>
        <v>16668.981515711643</v>
      </c>
      <c r="BV15" s="10">
        <f>'Aggregate Controls'!$D$9*'Age Profiles'!BV11</f>
        <v>15147.606218642724</v>
      </c>
      <c r="BW15" s="10">
        <f>'Aggregate Controls'!$D$9*'Age Profiles'!BW11</f>
        <v>13626.230921573804</v>
      </c>
      <c r="BX15" s="10">
        <f>'Aggregate Controls'!$D$9*'Age Profiles'!BX11</f>
        <v>12237.149128597834</v>
      </c>
      <c r="BY15" s="10">
        <f>'Aggregate Controls'!$D$9*'Age Profiles'!BY11</f>
        <v>11178.801095854238</v>
      </c>
      <c r="BZ15" s="10">
        <f>'Aggregate Controls'!$D$9*'Age Profiles'!BZ11</f>
        <v>10385.04007129654</v>
      </c>
      <c r="CA15" s="10">
        <f>'Aggregate Controls'!$D$9*'Age Profiles'!CA11</f>
        <v>9657.425798785318</v>
      </c>
      <c r="CB15" s="10">
        <f>'Aggregate Controls'!$D$9*'Age Profiles'!CB11</f>
        <v>65220.69751782414</v>
      </c>
      <c r="CD15">
        <f>SUM(E15:CB15)</f>
        <v>4007964.0000000005</v>
      </c>
    </row>
    <row r="17" spans="1:82" ht="25.5">
      <c r="A17" t="s">
        <v>100</v>
      </c>
      <c r="B17">
        <v>1996</v>
      </c>
      <c r="C17" t="s">
        <v>121</v>
      </c>
      <c r="D17" s="18" t="s">
        <v>101</v>
      </c>
      <c r="E17" s="10">
        <f>E15</f>
        <v>70644.73118563507</v>
      </c>
      <c r="F17" s="10">
        <f>F15-E14</f>
        <v>2681.561092661592</v>
      </c>
      <c r="G17" s="10">
        <f>G15-F14</f>
        <v>3482.4928628294874</v>
      </c>
      <c r="H17" s="10">
        <f aca="true" t="shared" si="8" ref="H17:BR17">H15-G14</f>
        <v>3604.030248507159</v>
      </c>
      <c r="I17" s="10">
        <f t="shared" si="8"/>
        <v>3659.4208821383654</v>
      </c>
      <c r="J17" s="10">
        <f t="shared" si="8"/>
        <v>3847.105019862516</v>
      </c>
      <c r="K17" s="10">
        <f t="shared" si="8"/>
        <v>3972.2277783452737</v>
      </c>
      <c r="L17" s="10">
        <f t="shared" si="8"/>
        <v>3920.4225175191823</v>
      </c>
      <c r="M17" s="10">
        <f t="shared" si="8"/>
        <v>3872.202629498148</v>
      </c>
      <c r="N17" s="10">
        <f t="shared" si="8"/>
        <v>3831.1534870873147</v>
      </c>
      <c r="O17" s="10">
        <f t="shared" si="8"/>
        <v>3800.8604630917544</v>
      </c>
      <c r="P17" s="10">
        <f t="shared" si="8"/>
        <v>3840.2995639477303</v>
      </c>
      <c r="Q17" s="10">
        <f t="shared" si="8"/>
        <v>3945.885416850215</v>
      </c>
      <c r="R17" s="10">
        <f t="shared" si="8"/>
        <v>4051.4712697526993</v>
      </c>
      <c r="S17" s="10">
        <f t="shared" si="8"/>
        <v>4024.763618562225</v>
      </c>
      <c r="T17" s="10">
        <f t="shared" si="8"/>
        <v>4053.4466010029573</v>
      </c>
      <c r="U17" s="10">
        <f t="shared" si="8"/>
        <v>4074.958837833503</v>
      </c>
      <c r="V17" s="10">
        <f t="shared" si="8"/>
        <v>4092.885701858948</v>
      </c>
      <c r="W17" s="10">
        <f t="shared" si="8"/>
        <v>4044.665813837928</v>
      </c>
      <c r="X17" s="10">
        <f t="shared" si="8"/>
        <v>4051.8365594481</v>
      </c>
      <c r="Y17" s="10">
        <f t="shared" si="8"/>
        <v>4114.3979386894935</v>
      </c>
      <c r="Z17" s="10">
        <f t="shared" si="8"/>
        <v>4103.641820274221</v>
      </c>
      <c r="AA17" s="10">
        <f t="shared" si="8"/>
        <v>4085.7149562487757</v>
      </c>
      <c r="AB17" s="10">
        <f t="shared" si="8"/>
        <v>4001.6413401768223</v>
      </c>
      <c r="AC17" s="10">
        <f t="shared" si="8"/>
        <v>3972.9583577361045</v>
      </c>
      <c r="AD17" s="10">
        <f t="shared" si="8"/>
        <v>3870.9578776387207</v>
      </c>
      <c r="AE17" s="10">
        <f t="shared" si="8"/>
        <v>3827.933403977644</v>
      </c>
      <c r="AF17" s="10">
        <f t="shared" si="8"/>
        <v>3652.6154262235796</v>
      </c>
      <c r="AG17" s="10">
        <f t="shared" si="8"/>
        <v>3664.981586193695</v>
      </c>
      <c r="AH17" s="10">
        <f t="shared" si="8"/>
        <v>3545.0542420708807</v>
      </c>
      <c r="AI17" s="10">
        <f t="shared" si="8"/>
        <v>3491.273649994502</v>
      </c>
      <c r="AJ17" s="10">
        <f t="shared" si="8"/>
        <v>3430.3223123079515</v>
      </c>
      <c r="AK17" s="10">
        <f t="shared" si="8"/>
        <v>3303.224222574936</v>
      </c>
      <c r="AL17" s="10">
        <f t="shared" si="8"/>
        <v>3297.663518519592</v>
      </c>
      <c r="AM17" s="10">
        <f t="shared" si="8"/>
        <v>3166.9800559814757</v>
      </c>
      <c r="AN17" s="10">
        <f t="shared" si="8"/>
        <v>3106.0287182949396</v>
      </c>
      <c r="AO17" s="10">
        <f t="shared" si="8"/>
        <v>3045.077380608389</v>
      </c>
      <c r="AP17" s="10">
        <f t="shared" si="8"/>
        <v>2980.5406701167594</v>
      </c>
      <c r="AQ17" s="10">
        <f t="shared" si="8"/>
        <v>3041.1267181078874</v>
      </c>
      <c r="AR17" s="10">
        <f t="shared" si="8"/>
        <v>2903.272509959599</v>
      </c>
      <c r="AS17" s="10">
        <f t="shared" si="8"/>
        <v>2883.370314683889</v>
      </c>
      <c r="AT17" s="10">
        <f t="shared" si="8"/>
        <v>2793.735994556613</v>
      </c>
      <c r="AU17" s="10">
        <f t="shared" si="8"/>
        <v>2700.5163016242514</v>
      </c>
      <c r="AV17" s="10">
        <f t="shared" si="8"/>
        <v>2677.0287335434623</v>
      </c>
      <c r="AW17" s="10">
        <f t="shared" si="8"/>
        <v>2569.4675493907343</v>
      </c>
      <c r="AX17" s="10">
        <f t="shared" si="8"/>
        <v>2440.394128407461</v>
      </c>
      <c r="AY17" s="10">
        <f t="shared" si="8"/>
        <v>2296.9792162038284</v>
      </c>
      <c r="AZ17" s="10">
        <f t="shared" si="8"/>
        <v>2094.588297563896</v>
      </c>
      <c r="BA17" s="10">
        <f t="shared" si="8"/>
        <v>1951.1733853602636</v>
      </c>
      <c r="BB17" s="10">
        <f t="shared" si="8"/>
        <v>1766.7093307457835</v>
      </c>
      <c r="BC17" s="10">
        <f t="shared" si="8"/>
        <v>1809.3685147114666</v>
      </c>
      <c r="BD17" s="10">
        <f t="shared" si="8"/>
        <v>1744.8318042198298</v>
      </c>
      <c r="BE17" s="10">
        <f t="shared" si="8"/>
        <v>1551.5869624403422</v>
      </c>
      <c r="BF17" s="10">
        <f t="shared" si="8"/>
        <v>1553.1970039951811</v>
      </c>
      <c r="BG17" s="10">
        <f t="shared" si="8"/>
        <v>1499.4164119188135</v>
      </c>
      <c r="BH17" s="10">
        <f t="shared" si="8"/>
        <v>1393.83055901634</v>
      </c>
      <c r="BI17" s="10">
        <f t="shared" si="8"/>
        <v>1357.9768309654282</v>
      </c>
      <c r="BJ17" s="10">
        <f t="shared" si="8"/>
        <v>1322.1231029145201</v>
      </c>
      <c r="BK17" s="10">
        <f t="shared" si="8"/>
        <v>1293.4401204737915</v>
      </c>
      <c r="BL17" s="10">
        <f t="shared" si="8"/>
        <v>1191.4396403764076</v>
      </c>
      <c r="BM17" s="10">
        <f t="shared" si="8"/>
        <v>1134.073675494954</v>
      </c>
      <c r="BN17" s="10">
        <f t="shared" si="8"/>
        <v>1003.3902129568451</v>
      </c>
      <c r="BO17" s="10">
        <f t="shared" si="8"/>
        <v>645.583511838584</v>
      </c>
      <c r="BP17" s="10">
        <f t="shared" si="8"/>
        <v>581.0468013469435</v>
      </c>
      <c r="BQ17" s="10">
        <f t="shared" si="8"/>
        <v>446.77796600374495</v>
      </c>
      <c r="BR17" s="10">
        <f t="shared" si="8"/>
        <v>364.3143914866523</v>
      </c>
      <c r="BS17" s="10">
        <f aca="true" t="shared" si="9" ref="BS17:BZ17">BS15-BR14</f>
        <v>347.99756901603905</v>
      </c>
      <c r="BT17" s="10">
        <f t="shared" si="9"/>
        <v>485.48648746892286</v>
      </c>
      <c r="BU17" s="10">
        <f t="shared" si="9"/>
        <v>340.4615337104442</v>
      </c>
      <c r="BV17" s="10">
        <f t="shared" si="9"/>
        <v>257.9979591933552</v>
      </c>
      <c r="BW17" s="10">
        <f t="shared" si="9"/>
        <v>112.97300543488018</v>
      </c>
      <c r="BX17" s="10">
        <f t="shared" si="9"/>
        <v>37.680176527972435</v>
      </c>
      <c r="BY17" s="10">
        <f t="shared" si="9"/>
        <v>-82.24716759486546</v>
      </c>
      <c r="BZ17" s="10">
        <f t="shared" si="9"/>
        <v>-0.14888277318823384</v>
      </c>
      <c r="CA17" s="10">
        <f>CA15-BZ14</f>
        <v>-102.14936287057208</v>
      </c>
      <c r="CB17" s="10">
        <f>CB15-CA14-CB14</f>
        <v>-4535.240336318915</v>
      </c>
      <c r="CD17">
        <f>SUM(E17:CB17)</f>
        <v>254031.00000000026</v>
      </c>
    </row>
    <row r="18" spans="1:82" ht="12.75">
      <c r="A18" t="s">
        <v>102</v>
      </c>
      <c r="B18">
        <v>1996</v>
      </c>
      <c r="C18" t="s">
        <v>121</v>
      </c>
      <c r="D18" t="s">
        <v>103</v>
      </c>
      <c r="E18" s="10">
        <f>E11*'Aggregate Controls'!$D$10</f>
        <v>68405.9446461579</v>
      </c>
      <c r="F18" s="10">
        <f>(F11-E10)*'Aggregate Controls'!$D$10</f>
        <v>-1830.7745859071508</v>
      </c>
      <c r="G18" s="10">
        <f>(G11-F10)*'Aggregate Controls'!$D$10</f>
        <v>-1063.4237725956793</v>
      </c>
      <c r="H18" s="10">
        <f>(H11-G10)*'Aggregate Controls'!$D$10</f>
        <v>-933.4397931966193</v>
      </c>
      <c r="I18" s="10">
        <f>(I11-H10)*'Aggregate Controls'!$D$10</f>
        <v>-867.5063237658746</v>
      </c>
      <c r="J18" s="10">
        <f>(J11-I10)*'Aggregate Controls'!$D$10</f>
        <v>-673.4718343984993</v>
      </c>
      <c r="K18" s="10">
        <f>(K11-J10)*'Aggregate Controls'!$D$10</f>
        <v>-544.1155081535823</v>
      </c>
      <c r="L18" s="10">
        <f>(L11-K10)*'Aggregate Controls'!$D$10</f>
        <v>-610.6766307384701</v>
      </c>
      <c r="M18" s="10">
        <f>(M11-L10)*'Aggregate Controls'!$D$10</f>
        <v>-677.8654064775143</v>
      </c>
      <c r="N18" s="10">
        <f>(N11-M10)*'Aggregate Controls'!$D$10</f>
        <v>-746.3094885248582</v>
      </c>
      <c r="O18" s="10">
        <f>(O11-N10)*'Aggregate Controls'!$D$10</f>
        <v>-816.6365300346181</v>
      </c>
      <c r="P18" s="10">
        <f>(P11-O10)*'Aggregate Controls'!$D$10</f>
        <v>-823.5407147302325</v>
      </c>
      <c r="Q18" s="10">
        <f>(Q11-P10)*'Aggregate Controls'!$D$10</f>
        <v>-766.394389457518</v>
      </c>
      <c r="R18" s="10">
        <f>(R11-Q10)*'Aggregate Controls'!$D$10</f>
        <v>-709.2480641848035</v>
      </c>
      <c r="S18" s="10">
        <f>(S11-R10)*'Aggregate Controls'!$D$10</f>
        <v>-780.2027588487199</v>
      </c>
      <c r="T18" s="10">
        <f>(T11-S10)*'Aggregate Controls'!$D$10</f>
        <v>-785.2239840818916</v>
      </c>
      <c r="U18" s="10">
        <f>(U11-T10)*'Aggregate Controls'!$D$10</f>
        <v>-788.9899030067635</v>
      </c>
      <c r="V18" s="10">
        <f>(V11-U10)*'Aggregate Controls'!$D$10</f>
        <v>-792.1281687774924</v>
      </c>
      <c r="W18" s="10">
        <f>(W11-V10)*'Aggregate Controls'!$D$10</f>
        <v>-859.3169445165368</v>
      </c>
      <c r="X18" s="10">
        <f>(X11-W10)*'Aggregate Controls'!$D$10</f>
        <v>-860.5722508248364</v>
      </c>
      <c r="Y18" s="10">
        <f>(Y11-X10)*'Aggregate Controls'!$D$10</f>
        <v>-795.894087702378</v>
      </c>
      <c r="Z18" s="10">
        <f>(Z11-Y10)*'Aggregate Controls'!$D$10</f>
        <v>-794.0111282399351</v>
      </c>
      <c r="AA18" s="10">
        <f>(AA11-Z10)*'Aggregate Controls'!$D$10</f>
        <v>-790.8728624692063</v>
      </c>
      <c r="AB18" s="10">
        <f>(AB11-AA10)*'Aggregate Controls'!$D$10</f>
        <v>-851.7851066667928</v>
      </c>
      <c r="AC18" s="10">
        <f>(AC11-AB10)*'Aggregate Controls'!$D$10</f>
        <v>-846.7638814336211</v>
      </c>
      <c r="AD18" s="10">
        <f>(AD11-AC10)*'Aggregate Controls'!$D$10</f>
        <v>-904.5378598604786</v>
      </c>
      <c r="AE18" s="10">
        <f>(AE11-AD10)*'Aggregate Controls'!$D$10</f>
        <v>-897.0060220107212</v>
      </c>
      <c r="AF18" s="10">
        <f>(AF11-AE10)*'Aggregate Controls'!$D$10</f>
        <v>-1017.5752040976079</v>
      </c>
      <c r="AG18" s="10">
        <f>(AG11-AF10)*'Aggregate Controls'!$D$10</f>
        <v>-944.1098968171057</v>
      </c>
      <c r="AH18" s="10">
        <f>(AH11-AG10)*'Aggregate Controls'!$D$10</f>
        <v>-998.7456094732208</v>
      </c>
      <c r="AI18" s="10">
        <f>(AI11-AH10)*'Aggregate Controls'!$D$10</f>
        <v>-989.3308121610341</v>
      </c>
      <c r="AJ18" s="10">
        <f>(AJ11-AI10)*'Aggregate Controls'!$D$10</f>
        <v>-978.6607085405611</v>
      </c>
      <c r="AK18" s="10">
        <f>(AK11-AJ10)*'Aggregate Controls'!$D$10</f>
        <v>-1032.0411148883902</v>
      </c>
      <c r="AL18" s="10">
        <f>(AL11-AK10)*'Aggregate Controls'!$D$10</f>
        <v>-955.4375418371591</v>
      </c>
      <c r="AM18" s="10">
        <f>(AM11-AL10)*'Aggregate Controls'!$D$10</f>
        <v>-1008.1902950308584</v>
      </c>
      <c r="AN18" s="10">
        <f>(AN11-AM10)*'Aggregate Controls'!$D$10</f>
        <v>-997.520191410372</v>
      </c>
      <c r="AO18" s="10">
        <f>(AO11-AN10)*'Aggregate Controls'!$D$10</f>
        <v>-986.850087789899</v>
      </c>
      <c r="AP18" s="10">
        <f>(AP11-AO10)*'Aggregate Controls'!$D$10</f>
        <v>-975.5523310152696</v>
      </c>
      <c r="AQ18" s="10">
        <f>(AQ11-AP10)*'Aggregate Controls'!$D$10</f>
        <v>-834.8982479957298</v>
      </c>
      <c r="AR18" s="10">
        <f>(AR11-AQ10)*'Aggregate Controls'!$D$10</f>
        <v>-886.3956948811228</v>
      </c>
      <c r="AS18" s="10">
        <f>(AS11-AR10)*'Aggregate Controls'!$D$10</f>
        <v>-807.2815092133126</v>
      </c>
      <c r="AT18" s="10">
        <f>(AT11-AS10)*'Aggregate Controls'!$D$10</f>
        <v>-791.590180359668</v>
      </c>
      <c r="AU18" s="10">
        <f>(AU11-AT10)*'Aggregate Controls'!$D$10</f>
        <v>-775.2711983518736</v>
      </c>
      <c r="AV18" s="10">
        <f>(AV11-AU10)*'Aggregate Controls'!$D$10</f>
        <v>-695.5293595299069</v>
      </c>
      <c r="AW18" s="10">
        <f>(AW11-AV10)*'Aggregate Controls'!$D$10</f>
        <v>-676.6997649055334</v>
      </c>
      <c r="AX18" s="10">
        <f>(AX11-AW10)*'Aggregate Controls'!$D$10</f>
        <v>-654.1042513562878</v>
      </c>
      <c r="AY18" s="10">
        <f>(AY11-AX10)*'Aggregate Controls'!$D$10</f>
        <v>-628.9981251904497</v>
      </c>
      <c r="AZ18" s="10">
        <f>(AZ11-AY10)*'Aggregate Controls'!$D$10</f>
        <v>-669.1978153012266</v>
      </c>
      <c r="BA18" s="10">
        <f>(BA11-AZ10)*'Aggregate Controls'!$D$10</f>
        <v>-644.0916891353885</v>
      </c>
      <c r="BB18" s="10">
        <f>(BB11-BA10)*'Aggregate Controls'!$D$10</f>
        <v>-687.4296450168877</v>
      </c>
      <c r="BC18" s="10">
        <f>(BC11-BB10)*'Aggregate Controls'!$D$10</f>
        <v>-543.6372962266123</v>
      </c>
      <c r="BD18" s="10">
        <f>(BD11-BC10)*'Aggregate Controls'!$D$10</f>
        <v>-532.3395394519895</v>
      </c>
      <c r="BE18" s="10">
        <f>(BE11-BD10)*'Aggregate Controls'!$D$10</f>
        <v>-649.7704557681338</v>
      </c>
      <c r="BF18" s="10">
        <f>(BF11-BE10)*'Aggregate Controls'!$D$10</f>
        <v>-574.4221890251957</v>
      </c>
      <c r="BG18" s="10">
        <f>(BG11-BF10)*'Aggregate Controls'!$D$10</f>
        <v>-565.0073917130089</v>
      </c>
      <c r="BH18" s="10">
        <f>(BH11-BG10)*'Aggregate Controls'!$D$10</f>
        <v>-622.1537169857166</v>
      </c>
      <c r="BI18" s="10">
        <f>(BI11-BH10)*'Aggregate Controls'!$D$10</f>
        <v>-615.8771854442622</v>
      </c>
      <c r="BJ18" s="10">
        <f>(BJ11-BI10)*'Aggregate Controls'!$D$10</f>
        <v>-609.600653902801</v>
      </c>
      <c r="BK18" s="10">
        <f>(BK11-BJ10)*'Aggregate Controls'!$D$10</f>
        <v>-604.5794286696361</v>
      </c>
      <c r="BL18" s="10">
        <f>(BL11-BK10)*'Aggregate Controls'!$D$10</f>
        <v>-662.3534070964902</v>
      </c>
      <c r="BM18" s="10">
        <f>(BM11-BL10)*'Aggregate Controls'!$D$10</f>
        <v>-652.310956630157</v>
      </c>
      <c r="BN18" s="10">
        <f>(BN11-BM10)*'Aggregate Controls'!$D$10</f>
        <v>-705.0637098238428</v>
      </c>
      <c r="BO18" s="10">
        <f>(BO11-BN10)*'Aggregate Controls'!$D$10</f>
        <v>-944.9467676892999</v>
      </c>
      <c r="BP18" s="10">
        <f>(BP11-BO10)*'Aggregate Controls'!$D$10</f>
        <v>-933.6490109146771</v>
      </c>
      <c r="BQ18" s="10">
        <f>(BQ11-BP10)*'Aggregate Controls'!$D$10</f>
        <v>-985.7741109542166</v>
      </c>
      <c r="BR18" s="10">
        <f>(BR11-BQ10)*'Aggregate Controls'!$D$10</f>
        <v>-971.3380884088648</v>
      </c>
      <c r="BS18" s="10">
        <f>(BS11-BR10)*'Aggregate Controls'!$D$10</f>
        <v>-892.8515558951977</v>
      </c>
      <c r="BT18" s="10">
        <f>(BT11-BS10)*'Aggregate Controls'!$D$10</f>
        <v>-690.0299223697752</v>
      </c>
      <c r="BU18" s="10">
        <f>(BU11-BT10)*'Aggregate Controls'!$D$10</f>
        <v>-740.2720629468821</v>
      </c>
      <c r="BV18" s="10">
        <f>(BV11-BU10)*'Aggregate Controls'!$D$10</f>
        <v>-725.836040401527</v>
      </c>
      <c r="BW18" s="10">
        <f>(BW11-BV10)*'Aggregate Controls'!$D$10</f>
        <v>-776.0781809786321</v>
      </c>
      <c r="BX18" s="10">
        <f>(BX11-BW10)*'Aggregate Controls'!$D$10</f>
        <v>-762.8974647415683</v>
      </c>
      <c r="BY18" s="10">
        <f>(BY11-BX10)*'Aggregate Controls'!$D$10</f>
        <v>-817.5331773976935</v>
      </c>
      <c r="BZ18" s="10">
        <f>(BZ11-BY10)*'Aggregate Controls'!$D$10</f>
        <v>-680.6450133030258</v>
      </c>
      <c r="CA18" s="10">
        <f>(CA11-BZ10)*'Aggregate Controls'!$D$10</f>
        <v>-738.41899172988</v>
      </c>
      <c r="CB18" s="10">
        <f>(CB11-CA10-CB10)*'Aggregate Controls'!$D$10</f>
        <v>-8962.349052784957</v>
      </c>
      <c r="CD18" s="10">
        <f>SUM(E18:CB18)</f>
        <v>2.1464074961841106E-10</v>
      </c>
    </row>
    <row r="19" spans="1:82" ht="12.75">
      <c r="A19" t="s">
        <v>127</v>
      </c>
      <c r="B19">
        <v>1996</v>
      </c>
      <c r="C19" t="s">
        <v>121</v>
      </c>
      <c r="D19" t="s">
        <v>103</v>
      </c>
      <c r="E19" s="10">
        <f>0.5*E11*'Aggregate Controls'!$D$6</f>
        <v>2238.786539477159</v>
      </c>
      <c r="F19" s="10">
        <f>F12*'Aggregate Controls'!$D$6</f>
        <v>4512.335678568748</v>
      </c>
      <c r="G19" s="10">
        <f>G12*'Aggregate Controls'!$D$6</f>
        <v>4545.916635425167</v>
      </c>
      <c r="H19" s="10">
        <f>H12*'Aggregate Controls'!$D$6</f>
        <v>4537.470041703781</v>
      </c>
      <c r="I19" s="10">
        <f>I12*'Aggregate Controls'!$D$6</f>
        <v>4526.927205904234</v>
      </c>
      <c r="J19" s="10">
        <f>J12*'Aggregate Controls'!$D$6</f>
        <v>4520.57685426101</v>
      </c>
      <c r="K19" s="10">
        <f>K12*'Aggregate Controls'!$D$6</f>
        <v>4516.343286498861</v>
      </c>
      <c r="L19" s="10">
        <f>L12*'Aggregate Controls'!$D$6</f>
        <v>4531.0991482576455</v>
      </c>
      <c r="M19" s="10">
        <f>M12*'Aggregate Controls'!$D$6</f>
        <v>4550.068035975667</v>
      </c>
      <c r="N19" s="10">
        <f>N12*'Aggregate Controls'!$D$6</f>
        <v>4577.462975612162</v>
      </c>
      <c r="O19" s="10">
        <f>O12*'Aggregate Controls'!$D$6</f>
        <v>4617.496993126367</v>
      </c>
      <c r="P19" s="10">
        <f>P12*'Aggregate Controls'!$D$6</f>
        <v>4663.840278677972</v>
      </c>
      <c r="Q19" s="10">
        <f>Q12*'Aggregate Controls'!$D$6</f>
        <v>4712.279806307736</v>
      </c>
      <c r="R19" s="10">
        <f>R12*'Aggregate Controls'!$D$6</f>
        <v>4760.7193339375035</v>
      </c>
      <c r="S19" s="10">
        <f>S12*'Aggregate Controls'!$D$6</f>
        <v>4804.966377410946</v>
      </c>
      <c r="T19" s="10">
        <f>T12*'Aggregate Controls'!$D$6</f>
        <v>4838.670585084838</v>
      </c>
      <c r="U19" s="10">
        <f>U12*'Aggregate Controls'!$D$6</f>
        <v>4863.948740840259</v>
      </c>
      <c r="V19" s="10">
        <f>V12*'Aggregate Controls'!$D$6</f>
        <v>4885.013870636443</v>
      </c>
      <c r="W19" s="10">
        <f>W12*'Aggregate Controls'!$D$6</f>
        <v>4903.982758354465</v>
      </c>
      <c r="X19" s="10">
        <f>X12*'Aggregate Controls'!$D$6</f>
        <v>4912.408810272937</v>
      </c>
      <c r="Y19" s="10">
        <f>Y12*'Aggregate Controls'!$D$6</f>
        <v>4910.292026391863</v>
      </c>
      <c r="Z19" s="10">
        <f>Z12*'Aggregate Controls'!$D$6</f>
        <v>4897.652948514153</v>
      </c>
      <c r="AA19" s="10">
        <f>AA12*'Aggregate Controls'!$D$6</f>
        <v>4876.58781871797</v>
      </c>
      <c r="AB19" s="10">
        <f>AB12*'Aggregate Controls'!$D$6</f>
        <v>4853.426446843623</v>
      </c>
      <c r="AC19" s="10">
        <f>AC12*'Aggregate Controls'!$D$6</f>
        <v>4819.7222391697305</v>
      </c>
      <c r="AD19" s="10">
        <f>AD12*'Aggregate Controls'!$D$6</f>
        <v>4775.4957374992</v>
      </c>
      <c r="AE19" s="10">
        <f>AE12*'Aggregate Controls'!$D$6</f>
        <v>4724.93942598836</v>
      </c>
      <c r="AF19" s="10">
        <f>AF12*'Aggregate Controls'!$D$6</f>
        <v>4670.190630321195</v>
      </c>
      <c r="AG19" s="10">
        <f>AG12*'Aggregate Controls'!$D$6</f>
        <v>4609.091483010806</v>
      </c>
      <c r="AH19" s="10">
        <f>AH12*'Aggregate Controls'!$D$6</f>
        <v>4543.799851544093</v>
      </c>
      <c r="AI19" s="10">
        <f>AI12*'Aggregate Controls'!$D$6</f>
        <v>4480.604462155542</v>
      </c>
      <c r="AJ19" s="10">
        <f>AJ12*'Aggregate Controls'!$D$6</f>
        <v>4408.983020848517</v>
      </c>
      <c r="AK19" s="10">
        <f>AK12*'Aggregate Controls'!$D$6</f>
        <v>4335.265337463331</v>
      </c>
      <c r="AL19" s="10">
        <f>AL12*'Aggregate Controls'!$D$6</f>
        <v>4253.101060356759</v>
      </c>
      <c r="AM19" s="10">
        <f>AM12*'Aggregate Controls'!$D$6</f>
        <v>4175.170351012335</v>
      </c>
      <c r="AN19" s="10">
        <f>AN12*'Aggregate Controls'!$D$6</f>
        <v>4103.548909705311</v>
      </c>
      <c r="AO19" s="10">
        <f>AO12*'Aggregate Controls'!$D$6</f>
        <v>4031.9274683982867</v>
      </c>
      <c r="AP19" s="10">
        <f>AP12*'Aggregate Controls'!$D$6</f>
        <v>3956.0930011320256</v>
      </c>
      <c r="AQ19" s="10">
        <f>AQ12*'Aggregate Controls'!$D$6</f>
        <v>3876.0249661036155</v>
      </c>
      <c r="AR19" s="10">
        <f>AR12*'Aggregate Controls'!$D$6</f>
        <v>3789.6682048407188</v>
      </c>
      <c r="AS19" s="10">
        <f>AS12*'Aggregate Controls'!$D$6</f>
        <v>3690.651823897199</v>
      </c>
      <c r="AT19" s="10">
        <f>AT12*'Aggregate Controls'!$D$6</f>
        <v>3585.3261749162807</v>
      </c>
      <c r="AU19" s="10">
        <f>AU12*'Aggregate Controls'!$D$6</f>
        <v>3475.787499976126</v>
      </c>
      <c r="AV19" s="10">
        <f>AV12*'Aggregate Controls'!$D$6</f>
        <v>3372.55809307337</v>
      </c>
      <c r="AW19" s="10">
        <f>AW12*'Aggregate Controls'!$D$6</f>
        <v>3246.1673142962677</v>
      </c>
      <c r="AX19" s="10">
        <f>AX12*'Aggregate Controls'!$D$6</f>
        <v>3094.498379763746</v>
      </c>
      <c r="AY19" s="10">
        <f>AY12*'Aggregate Controls'!$D$6</f>
        <v>2925.9773413942767</v>
      </c>
      <c r="AZ19" s="10">
        <f>AZ12*'Aggregate Controls'!$D$6</f>
        <v>2763.786112865119</v>
      </c>
      <c r="BA19" s="10">
        <f>BA12*'Aggregate Controls'!$D$6</f>
        <v>2595.26507449565</v>
      </c>
      <c r="BB19" s="10">
        <f>BB12*'Aggregate Controls'!$D$6</f>
        <v>2454.1389757626753</v>
      </c>
      <c r="BC19" s="10">
        <f>BC12*'Aggregate Controls'!$D$6</f>
        <v>2353.0058109380816</v>
      </c>
      <c r="BD19" s="10">
        <f>BD12*'Aggregate Controls'!$D$6</f>
        <v>2277.17134367182</v>
      </c>
      <c r="BE19" s="10">
        <f>BE12*'Aggregate Controls'!$D$6</f>
        <v>2201.357418208472</v>
      </c>
      <c r="BF19" s="10">
        <f>BF12*'Aggregate Controls'!$D$6</f>
        <v>2127.619193020373</v>
      </c>
      <c r="BG19" s="10">
        <f>BG12*'Aggregate Controls'!$D$6</f>
        <v>2064.423803631822</v>
      </c>
      <c r="BH19" s="10">
        <f>BH12*'Aggregate Controls'!$D$6</f>
        <v>2015.9842760020556</v>
      </c>
      <c r="BI19" s="10">
        <f>BI12*'Aggregate Controls'!$D$6</f>
        <v>1973.8540164096883</v>
      </c>
      <c r="BJ19" s="10">
        <f>BJ12*'Aggregate Controls'!$D$6</f>
        <v>1931.7237568173214</v>
      </c>
      <c r="BK19" s="10">
        <f>BK12*'Aggregate Controls'!$D$6</f>
        <v>1898.0195491434274</v>
      </c>
      <c r="BL19" s="10">
        <f>BL12*'Aggregate Controls'!$D$6</f>
        <v>1853.7930474728978</v>
      </c>
      <c r="BM19" s="10">
        <f>BM12*'Aggregate Controls'!$D$6</f>
        <v>1786.3846321251103</v>
      </c>
      <c r="BN19" s="10">
        <f>BN12*'Aggregate Controls'!$D$6</f>
        <v>1708.453922780687</v>
      </c>
      <c r="BO19" s="10">
        <f>BO12*'Aggregate Controls'!$D$6</f>
        <v>1590.5302795278835</v>
      </c>
      <c r="BP19" s="10">
        <f>BP12*'Aggregate Controls'!$D$6</f>
        <v>1514.6958122616225</v>
      </c>
      <c r="BQ19" s="10">
        <f>BQ12*'Aggregate Controls'!$D$6</f>
        <v>1432.5520769579625</v>
      </c>
      <c r="BR19" s="10">
        <f>BR12*'Aggregate Controls'!$D$6</f>
        <v>1335.6524798955177</v>
      </c>
      <c r="BS19" s="10">
        <f>BS12*'Aggregate Controls'!$D$6</f>
        <v>1240.849124911235</v>
      </c>
      <c r="BT19" s="10">
        <f>BT12*'Aggregate Controls'!$D$6</f>
        <v>1175.5164098386972</v>
      </c>
      <c r="BU19" s="10">
        <f>BU12*'Aggregate Controls'!$D$6</f>
        <v>1080.7335966573269</v>
      </c>
      <c r="BV19" s="10">
        <f>BV12*'Aggregate Controls'!$D$6</f>
        <v>983.8339995948822</v>
      </c>
      <c r="BW19" s="10">
        <f>BW12*'Aggregate Controls'!$D$6</f>
        <v>889.051186413512</v>
      </c>
      <c r="BX19" s="10">
        <f>BX12*'Aggregate Controls'!$D$6</f>
        <v>800.5776412695407</v>
      </c>
      <c r="BY19" s="10">
        <f>BY12*'Aggregate Controls'!$D$6</f>
        <v>735.2860098028276</v>
      </c>
      <c r="BZ19" s="10">
        <f>BZ12*'Aggregate Controls'!$D$6</f>
        <v>680.4961305298377</v>
      </c>
      <c r="CA19" s="10">
        <f>CA12*'Aggregate Controls'!$D$6</f>
        <v>636.2696288593083</v>
      </c>
      <c r="CB19" s="10">
        <f>CB12*'Aggregate Controls'!$D$6</f>
        <v>4427.108716466038</v>
      </c>
      <c r="CD19">
        <f>SUM(E19:CB19)</f>
        <v>254031</v>
      </c>
    </row>
    <row r="20" spans="1:82" ht="12.75">
      <c r="A20" t="s">
        <v>126</v>
      </c>
      <c r="D20" t="s">
        <v>104</v>
      </c>
      <c r="E20" s="10">
        <f>E17-E18-E19</f>
        <v>6.366462912410498E-12</v>
      </c>
      <c r="F20" s="10">
        <f aca="true" t="shared" si="10" ref="F20:BQ20">F17-F18-F19</f>
        <v>0</v>
      </c>
      <c r="G20" s="10">
        <f t="shared" si="10"/>
        <v>0</v>
      </c>
      <c r="H20" s="10">
        <f t="shared" si="10"/>
        <v>0</v>
      </c>
      <c r="I20" s="10">
        <f t="shared" si="10"/>
        <v>0</v>
      </c>
      <c r="J20" s="10">
        <f t="shared" si="10"/>
        <v>0</v>
      </c>
      <c r="K20" s="10">
        <f t="shared" si="10"/>
        <v>0</v>
      </c>
      <c r="L20" s="10">
        <f t="shared" si="10"/>
        <v>0</v>
      </c>
      <c r="M20" s="10">
        <f t="shared" si="10"/>
        <v>0</v>
      </c>
      <c r="N20" s="10">
        <f t="shared" si="10"/>
        <v>1.0913936421275139E-11</v>
      </c>
      <c r="O20" s="10">
        <f t="shared" si="10"/>
        <v>0</v>
      </c>
      <c r="P20" s="10">
        <f t="shared" si="10"/>
        <v>-9.094947017729282E-12</v>
      </c>
      <c r="Q20" s="10">
        <f t="shared" si="10"/>
        <v>0</v>
      </c>
      <c r="R20" s="10">
        <f t="shared" si="10"/>
        <v>0</v>
      </c>
      <c r="S20" s="10">
        <f t="shared" si="10"/>
        <v>0</v>
      </c>
      <c r="T20" s="10">
        <f t="shared" si="10"/>
        <v>1.000444171950221E-11</v>
      </c>
      <c r="U20" s="10">
        <f t="shared" si="10"/>
        <v>7.275957614183426E-12</v>
      </c>
      <c r="V20" s="10">
        <f t="shared" si="10"/>
        <v>0</v>
      </c>
      <c r="W20" s="10">
        <f t="shared" si="10"/>
        <v>0</v>
      </c>
      <c r="X20" s="10">
        <f t="shared" si="10"/>
        <v>0</v>
      </c>
      <c r="Y20" s="10">
        <f t="shared" si="10"/>
        <v>8.185452315956354E-12</v>
      </c>
      <c r="Z20" s="10">
        <f t="shared" si="10"/>
        <v>0</v>
      </c>
      <c r="AA20" s="10">
        <f t="shared" si="10"/>
        <v>1.2732925824820995E-11</v>
      </c>
      <c r="AB20" s="10">
        <f t="shared" si="10"/>
        <v>-8.185452315956354E-12</v>
      </c>
      <c r="AC20" s="10">
        <f t="shared" si="10"/>
        <v>0</v>
      </c>
      <c r="AD20" s="10">
        <f t="shared" si="10"/>
        <v>0</v>
      </c>
      <c r="AE20" s="10">
        <f t="shared" si="10"/>
        <v>0</v>
      </c>
      <c r="AF20" s="10">
        <f t="shared" si="10"/>
        <v>-8.185452315956354E-12</v>
      </c>
      <c r="AG20" s="10">
        <f t="shared" si="10"/>
        <v>0</v>
      </c>
      <c r="AH20" s="10">
        <f t="shared" si="10"/>
        <v>8.185452315956354E-12</v>
      </c>
      <c r="AI20" s="10">
        <f t="shared" si="10"/>
        <v>0</v>
      </c>
      <c r="AJ20" s="10">
        <f t="shared" si="10"/>
        <v>0</v>
      </c>
      <c r="AK20" s="10">
        <f t="shared" si="10"/>
        <v>0</v>
      </c>
      <c r="AL20" s="10">
        <f t="shared" si="10"/>
        <v>-8.185452315956354E-12</v>
      </c>
      <c r="AM20" s="10">
        <f t="shared" si="10"/>
        <v>0</v>
      </c>
      <c r="AN20" s="10">
        <f t="shared" si="10"/>
        <v>0</v>
      </c>
      <c r="AO20" s="10">
        <f t="shared" si="10"/>
        <v>0</v>
      </c>
      <c r="AP20" s="10">
        <f t="shared" si="10"/>
        <v>0</v>
      </c>
      <c r="AQ20" s="10">
        <f t="shared" si="10"/>
        <v>0</v>
      </c>
      <c r="AR20" s="10">
        <f t="shared" si="10"/>
        <v>0</v>
      </c>
      <c r="AS20" s="10">
        <f t="shared" si="10"/>
        <v>0</v>
      </c>
      <c r="AT20" s="10">
        <f t="shared" si="10"/>
        <v>0</v>
      </c>
      <c r="AU20" s="10">
        <f t="shared" si="10"/>
        <v>0</v>
      </c>
      <c r="AV20" s="10">
        <f t="shared" si="10"/>
        <v>0</v>
      </c>
      <c r="AW20" s="10">
        <f t="shared" si="10"/>
        <v>0</v>
      </c>
      <c r="AX20" s="10">
        <f t="shared" si="10"/>
        <v>0</v>
      </c>
      <c r="AY20" s="10">
        <f t="shared" si="10"/>
        <v>0</v>
      </c>
      <c r="AZ20" s="10">
        <f t="shared" si="10"/>
        <v>3.637978807091713E-12</v>
      </c>
      <c r="BA20" s="10">
        <f t="shared" si="10"/>
        <v>0</v>
      </c>
      <c r="BB20" s="10">
        <f t="shared" si="10"/>
        <v>-4.092726157978177E-12</v>
      </c>
      <c r="BC20" s="10">
        <f t="shared" si="10"/>
        <v>0</v>
      </c>
      <c r="BD20" s="10">
        <f t="shared" si="10"/>
        <v>0</v>
      </c>
      <c r="BE20" s="10">
        <f t="shared" si="10"/>
        <v>3.637978807091713E-12</v>
      </c>
      <c r="BF20" s="10">
        <f t="shared" si="10"/>
        <v>3.637978807091713E-12</v>
      </c>
      <c r="BG20" s="10">
        <f t="shared" si="10"/>
        <v>0</v>
      </c>
      <c r="BH20" s="10">
        <f t="shared" si="10"/>
        <v>0</v>
      </c>
      <c r="BI20" s="10">
        <f t="shared" si="10"/>
        <v>2.0463630789890885E-12</v>
      </c>
      <c r="BJ20" s="10">
        <f t="shared" si="10"/>
        <v>0</v>
      </c>
      <c r="BK20" s="10">
        <f t="shared" si="10"/>
        <v>0</v>
      </c>
      <c r="BL20" s="10">
        <f t="shared" si="10"/>
        <v>0</v>
      </c>
      <c r="BM20" s="10">
        <f t="shared" si="10"/>
        <v>0</v>
      </c>
      <c r="BN20" s="10">
        <f t="shared" si="10"/>
        <v>0</v>
      </c>
      <c r="BO20" s="10">
        <f t="shared" si="10"/>
        <v>0</v>
      </c>
      <c r="BP20" s="10">
        <f t="shared" si="10"/>
        <v>-1.8189894035458565E-12</v>
      </c>
      <c r="BQ20" s="10">
        <f t="shared" si="10"/>
        <v>0</v>
      </c>
      <c r="BR20" s="10">
        <f aca="true" t="shared" si="11" ref="BR20:CA20">BR17-BR18-BR19</f>
        <v>0</v>
      </c>
      <c r="BS20" s="10">
        <f t="shared" si="11"/>
        <v>0</v>
      </c>
      <c r="BT20" s="10">
        <f t="shared" si="11"/>
        <v>0</v>
      </c>
      <c r="BU20" s="10">
        <f t="shared" si="11"/>
        <v>0</v>
      </c>
      <c r="BV20" s="10">
        <f t="shared" si="11"/>
        <v>0</v>
      </c>
      <c r="BW20" s="10">
        <f t="shared" si="11"/>
        <v>0</v>
      </c>
      <c r="BX20" s="10">
        <f t="shared" si="11"/>
        <v>0</v>
      </c>
      <c r="BY20" s="10">
        <f t="shared" si="11"/>
        <v>0</v>
      </c>
      <c r="BZ20" s="10">
        <f t="shared" si="11"/>
        <v>0</v>
      </c>
      <c r="CA20" s="10">
        <f t="shared" si="11"/>
        <v>0</v>
      </c>
      <c r="CB20" s="10">
        <f>CB17-CB18-CB19</f>
        <v>0</v>
      </c>
      <c r="CD20" s="10">
        <f>SUM(E20:CB20)</f>
        <v>3.7061909097246826E-11</v>
      </c>
    </row>
    <row r="21" spans="5:82" ht="12.75">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D21" s="10"/>
    </row>
    <row r="22" spans="1:82" ht="12.75">
      <c r="A22" t="s">
        <v>105</v>
      </c>
      <c r="B22">
        <v>1996</v>
      </c>
      <c r="C22" t="s">
        <v>121</v>
      </c>
      <c r="D22" t="s">
        <v>83</v>
      </c>
      <c r="E22" s="10">
        <f>E10*'Aggregate Controls'!$D$5</f>
        <v>760.9892673821745</v>
      </c>
      <c r="F22" s="10">
        <f>F10*'Aggregate Controls'!$D$5</f>
        <v>762.3985067662155</v>
      </c>
      <c r="G22" s="10">
        <f>G10*'Aggregate Controls'!$D$5</f>
        <v>760.284647690154</v>
      </c>
      <c r="H22" s="10">
        <f>H10*'Aggregate Controls'!$D$5</f>
        <v>758.1707886140923</v>
      </c>
      <c r="I22" s="10">
        <f>I10*'Aggregate Controls'!$D$5</f>
        <v>756.0569295380308</v>
      </c>
      <c r="J22" s="10">
        <f>J10*'Aggregate Controls'!$D$5</f>
        <v>754.6476901539897</v>
      </c>
      <c r="K22" s="10">
        <f>K10*'Aggregate Controls'!$D$5</f>
        <v>757.4661689220718</v>
      </c>
      <c r="L22" s="10">
        <f>L10*'Aggregate Controls'!$D$5</f>
        <v>760.9892673821745</v>
      </c>
      <c r="M22" s="10">
        <f>M10*'Aggregate Controls'!$D$5</f>
        <v>765.9216052263182</v>
      </c>
      <c r="N22" s="10">
        <f>N10*'Aggregate Controls'!$D$5</f>
        <v>772.9678021465235</v>
      </c>
      <c r="O22" s="10">
        <f>O10*'Aggregate Controls'!$D$5</f>
        <v>780.7186187587494</v>
      </c>
      <c r="P22" s="10">
        <f>P10*'Aggregate Controls'!$D$5</f>
        <v>788.4694353709752</v>
      </c>
      <c r="Q22" s="10">
        <f>Q10*'Aggregate Controls'!$D$5</f>
        <v>796.220251983201</v>
      </c>
      <c r="R22" s="10">
        <f>R10*'Aggregate Controls'!$D$5</f>
        <v>803.9710685954269</v>
      </c>
      <c r="S22" s="10">
        <f>S10*'Aggregate Controls'!$D$5</f>
        <v>809.6080261315911</v>
      </c>
      <c r="T22" s="10">
        <f>T10*'Aggregate Controls'!$D$5</f>
        <v>813.8357442837143</v>
      </c>
      <c r="U22" s="10">
        <f>U10*'Aggregate Controls'!$D$5</f>
        <v>817.358842743817</v>
      </c>
      <c r="V22" s="10">
        <f>V10*'Aggregate Controls'!$D$5</f>
        <v>820.8819412039197</v>
      </c>
      <c r="W22" s="10">
        <f>W10*'Aggregate Controls'!$D$5</f>
        <v>822.2911805879608</v>
      </c>
      <c r="X22" s="10">
        <f>X10*'Aggregate Controls'!$D$5</f>
        <v>821.5865608959402</v>
      </c>
      <c r="Y22" s="10">
        <f>Y10*'Aggregate Controls'!$D$5</f>
        <v>819.4727018198786</v>
      </c>
      <c r="Z22" s="10">
        <f>Z10*'Aggregate Controls'!$D$5</f>
        <v>815.9496033597759</v>
      </c>
      <c r="AA22" s="10">
        <f>AA10*'Aggregate Controls'!$D$5</f>
        <v>812.4265048996733</v>
      </c>
      <c r="AB22" s="10">
        <f>AB10*'Aggregate Controls'!$D$5</f>
        <v>806.7895473635091</v>
      </c>
      <c r="AC22" s="10">
        <f>AC10*'Aggregate Controls'!$D$5</f>
        <v>799.7433504433037</v>
      </c>
      <c r="AD22" s="10">
        <f>AD10*'Aggregate Controls'!$D$5</f>
        <v>791.2879141390573</v>
      </c>
      <c r="AE22" s="10">
        <f>AE10*'Aggregate Controls'!$D$5</f>
        <v>782.8324778348109</v>
      </c>
      <c r="AF22" s="10">
        <f>AF10*'Aggregate Controls'!$D$5</f>
        <v>772.263182454503</v>
      </c>
      <c r="AG22" s="10">
        <f>AG10*'Aggregate Controls'!$D$5</f>
        <v>761.693887074195</v>
      </c>
      <c r="AH22" s="10">
        <f>AH10*'Aggregate Controls'!$D$5</f>
        <v>751.124591693887</v>
      </c>
      <c r="AI22" s="10">
        <f>AI10*'Aggregate Controls'!$D$5</f>
        <v>739.146056929538</v>
      </c>
      <c r="AJ22" s="10">
        <f>AJ10*'Aggregate Controls'!$D$5</f>
        <v>727.167522165189</v>
      </c>
      <c r="AK22" s="10">
        <f>AK10*'Aggregate Controls'!$D$5</f>
        <v>713.0751283247783</v>
      </c>
      <c r="AL22" s="10">
        <f>AL10*'Aggregate Controls'!$D$5</f>
        <v>700.3919738684087</v>
      </c>
      <c r="AM22" s="10">
        <f>AM10*'Aggregate Controls'!$D$5</f>
        <v>688.4134391040598</v>
      </c>
      <c r="AN22" s="10">
        <f>AN10*'Aggregate Controls'!$D$5</f>
        <v>676.4349043397107</v>
      </c>
      <c r="AO22" s="10">
        <f>AO10*'Aggregate Controls'!$D$5</f>
        <v>663.7517498833411</v>
      </c>
      <c r="AP22" s="10">
        <f>AP10*'Aggregate Controls'!$D$5</f>
        <v>649.6593560429304</v>
      </c>
      <c r="AQ22" s="10">
        <f>AQ10*'Aggregate Controls'!$D$5</f>
        <v>635.5669622025198</v>
      </c>
      <c r="AR22" s="10">
        <f>AR10*'Aggregate Controls'!$D$5</f>
        <v>618.6560895940271</v>
      </c>
      <c r="AS22" s="10">
        <f>AS10*'Aggregate Controls'!$D$5</f>
        <v>601.0405972935138</v>
      </c>
      <c r="AT22" s="10">
        <f>AT10*'Aggregate Controls'!$D$5</f>
        <v>582.7204853009799</v>
      </c>
      <c r="AU22" s="10">
        <f>AU10*'Aggregate Controls'!$D$5</f>
        <v>565.1049930004666</v>
      </c>
      <c r="AV22" s="10">
        <f>AV10*'Aggregate Controls'!$D$5</f>
        <v>543.9664022398507</v>
      </c>
      <c r="AW22" s="10">
        <f>AW10*'Aggregate Controls'!$D$5</f>
        <v>518.6000933271115</v>
      </c>
      <c r="AX22" s="10">
        <f>AX10*'Aggregate Controls'!$D$5</f>
        <v>490.4153056462902</v>
      </c>
      <c r="AY22" s="10">
        <f>AY10*'Aggregate Controls'!$D$5</f>
        <v>463.63975734951003</v>
      </c>
      <c r="AZ22" s="10">
        <f>AZ10*'Aggregate Controls'!$D$5</f>
        <v>435.45496966868876</v>
      </c>
      <c r="BA22" s="10">
        <f>BA10*'Aggregate Controls'!$D$5</f>
        <v>412.20251983201115</v>
      </c>
      <c r="BB22" s="10">
        <f>BB10*'Aggregate Controls'!$D$5</f>
        <v>394.5870275314979</v>
      </c>
      <c r="BC22" s="10">
        <f>BC10*'Aggregate Controls'!$D$5</f>
        <v>381.9038730751283</v>
      </c>
      <c r="BD22" s="10">
        <f>BD10*'Aggregate Controls'!$D$5</f>
        <v>369.92533831077924</v>
      </c>
      <c r="BE22" s="10">
        <f>BE10*'Aggregate Controls'!$D$5</f>
        <v>357.2421838544097</v>
      </c>
      <c r="BF22" s="10">
        <f>BF10*'Aggregate Controls'!$D$5</f>
        <v>346.67288847410174</v>
      </c>
      <c r="BG22" s="10">
        <f>BG10*'Aggregate Controls'!$D$5</f>
        <v>338.92207186187585</v>
      </c>
      <c r="BH22" s="10">
        <f>BH10*'Aggregate Controls'!$D$5</f>
        <v>331.87587494167053</v>
      </c>
      <c r="BI22" s="10">
        <f>BI10*'Aggregate Controls'!$D$5</f>
        <v>324.8296780214652</v>
      </c>
      <c r="BJ22" s="10">
        <f>BJ10*'Aggregate Controls'!$D$5</f>
        <v>319.192720485301</v>
      </c>
      <c r="BK22" s="10">
        <f>BK10*'Aggregate Controls'!$D$5</f>
        <v>312.14652356509566</v>
      </c>
      <c r="BL22" s="10">
        <f>BL10*'Aggregate Controls'!$D$5</f>
        <v>300.87260849276714</v>
      </c>
      <c r="BM22" s="10">
        <f>BM10*'Aggregate Controls'!$D$5</f>
        <v>288.18945403639754</v>
      </c>
      <c r="BN22" s="10">
        <f>BN10*'Aggregate Controls'!$D$5</f>
        <v>269.86934204386375</v>
      </c>
      <c r="BO22" s="10">
        <f>BO10*'Aggregate Controls'!$D$5</f>
        <v>257.18618758749415</v>
      </c>
      <c r="BP22" s="10">
        <f>BP10*'Aggregate Controls'!$D$5</f>
        <v>243.79841343910405</v>
      </c>
      <c r="BQ22" s="10">
        <f>BQ10*'Aggregate Controls'!$D$5</f>
        <v>227.59216052263184</v>
      </c>
      <c r="BR22" s="10">
        <f>BR10*'Aggregate Controls'!$D$5</f>
        <v>211.3859076061596</v>
      </c>
      <c r="BS22" s="10">
        <f>BS10*'Aggregate Controls'!$D$5</f>
        <v>199.40737284181054</v>
      </c>
      <c r="BT22" s="10">
        <f>BT10*'Aggregate Controls'!$D$5</f>
        <v>183.90573961735885</v>
      </c>
      <c r="BU22" s="10">
        <f>BU10*'Aggregate Controls'!$D$5</f>
        <v>167.6994867008866</v>
      </c>
      <c r="BV22" s="10">
        <f>BV10*'Aggregate Controls'!$D$5</f>
        <v>152.19785347643491</v>
      </c>
      <c r="BW22" s="10">
        <f>BW10*'Aggregate Controls'!$D$5</f>
        <v>137.40083994400374</v>
      </c>
      <c r="BX22" s="10">
        <f>BX10*'Aggregate Controls'!$D$5</f>
        <v>126.83154456369576</v>
      </c>
      <c r="BY22" s="10">
        <f>BY10*'Aggregate Controls'!$D$5</f>
        <v>116.96686887540831</v>
      </c>
      <c r="BZ22" s="10">
        <f>BZ10*'Aggregate Controls'!$D$5</f>
        <v>109.92067195520299</v>
      </c>
      <c r="CA22" s="10">
        <f>CA10*'Aggregate Controls'!$D$5</f>
        <v>104.98833411105927</v>
      </c>
      <c r="CB22" s="10">
        <f>CB10*'Aggregate Controls'!$D$5</f>
        <v>680.6626224918339</v>
      </c>
      <c r="CD22">
        <f>SUM(E22:CB22)</f>
        <v>42280.00000000001</v>
      </c>
    </row>
    <row r="23" spans="1:80" ht="12.75">
      <c r="A23" t="s">
        <v>106</v>
      </c>
      <c r="B23">
        <v>1996</v>
      </c>
      <c r="C23" t="s">
        <v>121</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row>
    <row r="24" spans="1:82" ht="12.75">
      <c r="A24" t="s">
        <v>107</v>
      </c>
      <c r="B24">
        <v>1996</v>
      </c>
      <c r="C24" t="s">
        <v>121</v>
      </c>
      <c r="D24" t="s">
        <v>108</v>
      </c>
      <c r="E24" s="10">
        <f>E22+E23</f>
        <v>760.9892673821745</v>
      </c>
      <c r="F24" s="10">
        <f aca="true" t="shared" si="12" ref="F24:BQ24">F22+F23</f>
        <v>762.3985067662155</v>
      </c>
      <c r="G24" s="10">
        <f t="shared" si="12"/>
        <v>760.284647690154</v>
      </c>
      <c r="H24" s="10">
        <f t="shared" si="12"/>
        <v>758.1707886140923</v>
      </c>
      <c r="I24" s="10">
        <f t="shared" si="12"/>
        <v>756.0569295380308</v>
      </c>
      <c r="J24" s="10">
        <f t="shared" si="12"/>
        <v>754.6476901539897</v>
      </c>
      <c r="K24" s="10">
        <f t="shared" si="12"/>
        <v>757.4661689220718</v>
      </c>
      <c r="L24" s="10">
        <f t="shared" si="12"/>
        <v>760.9892673821745</v>
      </c>
      <c r="M24" s="10">
        <f t="shared" si="12"/>
        <v>765.9216052263182</v>
      </c>
      <c r="N24" s="10">
        <f t="shared" si="12"/>
        <v>772.9678021465235</v>
      </c>
      <c r="O24" s="10">
        <f t="shared" si="12"/>
        <v>780.7186187587494</v>
      </c>
      <c r="P24" s="10">
        <f t="shared" si="12"/>
        <v>788.4694353709752</v>
      </c>
      <c r="Q24" s="10">
        <f t="shared" si="12"/>
        <v>796.220251983201</v>
      </c>
      <c r="R24" s="10">
        <f t="shared" si="12"/>
        <v>803.9710685954269</v>
      </c>
      <c r="S24" s="10">
        <f t="shared" si="12"/>
        <v>809.6080261315911</v>
      </c>
      <c r="T24" s="10">
        <f t="shared" si="12"/>
        <v>813.8357442837143</v>
      </c>
      <c r="U24" s="10">
        <f t="shared" si="12"/>
        <v>817.358842743817</v>
      </c>
      <c r="V24" s="10">
        <f t="shared" si="12"/>
        <v>820.8819412039197</v>
      </c>
      <c r="W24" s="10">
        <f t="shared" si="12"/>
        <v>822.2911805879608</v>
      </c>
      <c r="X24" s="10">
        <f t="shared" si="12"/>
        <v>821.5865608959402</v>
      </c>
      <c r="Y24" s="10">
        <f t="shared" si="12"/>
        <v>819.4727018198786</v>
      </c>
      <c r="Z24" s="10">
        <f t="shared" si="12"/>
        <v>815.9496033597759</v>
      </c>
      <c r="AA24" s="10">
        <f t="shared" si="12"/>
        <v>812.4265048996733</v>
      </c>
      <c r="AB24" s="10">
        <f t="shared" si="12"/>
        <v>806.7895473635091</v>
      </c>
      <c r="AC24" s="10">
        <f t="shared" si="12"/>
        <v>799.7433504433037</v>
      </c>
      <c r="AD24" s="10">
        <f t="shared" si="12"/>
        <v>791.2879141390573</v>
      </c>
      <c r="AE24" s="10">
        <f t="shared" si="12"/>
        <v>782.8324778348109</v>
      </c>
      <c r="AF24" s="10">
        <f t="shared" si="12"/>
        <v>772.263182454503</v>
      </c>
      <c r="AG24" s="10">
        <f t="shared" si="12"/>
        <v>761.693887074195</v>
      </c>
      <c r="AH24" s="10">
        <f t="shared" si="12"/>
        <v>751.124591693887</v>
      </c>
      <c r="AI24" s="10">
        <f t="shared" si="12"/>
        <v>739.146056929538</v>
      </c>
      <c r="AJ24" s="10">
        <f t="shared" si="12"/>
        <v>727.167522165189</v>
      </c>
      <c r="AK24" s="10">
        <f t="shared" si="12"/>
        <v>713.0751283247783</v>
      </c>
      <c r="AL24" s="10">
        <f t="shared" si="12"/>
        <v>700.3919738684087</v>
      </c>
      <c r="AM24" s="10">
        <f t="shared" si="12"/>
        <v>688.4134391040598</v>
      </c>
      <c r="AN24" s="10">
        <f t="shared" si="12"/>
        <v>676.4349043397107</v>
      </c>
      <c r="AO24" s="10">
        <f t="shared" si="12"/>
        <v>663.7517498833411</v>
      </c>
      <c r="AP24" s="10">
        <f t="shared" si="12"/>
        <v>649.6593560429304</v>
      </c>
      <c r="AQ24" s="10">
        <f t="shared" si="12"/>
        <v>635.5669622025198</v>
      </c>
      <c r="AR24" s="10">
        <f t="shared" si="12"/>
        <v>618.6560895940271</v>
      </c>
      <c r="AS24" s="10">
        <f t="shared" si="12"/>
        <v>601.0405972935138</v>
      </c>
      <c r="AT24" s="10">
        <f t="shared" si="12"/>
        <v>582.7204853009799</v>
      </c>
      <c r="AU24" s="10">
        <f t="shared" si="12"/>
        <v>565.1049930004666</v>
      </c>
      <c r="AV24" s="10">
        <f t="shared" si="12"/>
        <v>543.9664022398507</v>
      </c>
      <c r="AW24" s="10">
        <f t="shared" si="12"/>
        <v>518.6000933271115</v>
      </c>
      <c r="AX24" s="10">
        <f t="shared" si="12"/>
        <v>490.4153056462902</v>
      </c>
      <c r="AY24" s="10">
        <f t="shared" si="12"/>
        <v>463.63975734951003</v>
      </c>
      <c r="AZ24" s="10">
        <f t="shared" si="12"/>
        <v>435.45496966868876</v>
      </c>
      <c r="BA24" s="10">
        <f t="shared" si="12"/>
        <v>412.20251983201115</v>
      </c>
      <c r="BB24" s="10">
        <f t="shared" si="12"/>
        <v>394.5870275314979</v>
      </c>
      <c r="BC24" s="10">
        <f t="shared" si="12"/>
        <v>381.9038730751283</v>
      </c>
      <c r="BD24" s="10">
        <f t="shared" si="12"/>
        <v>369.92533831077924</v>
      </c>
      <c r="BE24" s="10">
        <f t="shared" si="12"/>
        <v>357.2421838544097</v>
      </c>
      <c r="BF24" s="10">
        <f t="shared" si="12"/>
        <v>346.67288847410174</v>
      </c>
      <c r="BG24" s="10">
        <f t="shared" si="12"/>
        <v>338.92207186187585</v>
      </c>
      <c r="BH24" s="10">
        <f t="shared" si="12"/>
        <v>331.87587494167053</v>
      </c>
      <c r="BI24" s="10">
        <f t="shared" si="12"/>
        <v>324.8296780214652</v>
      </c>
      <c r="BJ24" s="10">
        <f t="shared" si="12"/>
        <v>319.192720485301</v>
      </c>
      <c r="BK24" s="10">
        <f t="shared" si="12"/>
        <v>312.14652356509566</v>
      </c>
      <c r="BL24" s="10">
        <f t="shared" si="12"/>
        <v>300.87260849276714</v>
      </c>
      <c r="BM24" s="10">
        <f t="shared" si="12"/>
        <v>288.18945403639754</v>
      </c>
      <c r="BN24" s="10">
        <f t="shared" si="12"/>
        <v>269.86934204386375</v>
      </c>
      <c r="BO24" s="10">
        <f t="shared" si="12"/>
        <v>257.18618758749415</v>
      </c>
      <c r="BP24" s="10">
        <f t="shared" si="12"/>
        <v>243.79841343910405</v>
      </c>
      <c r="BQ24" s="10">
        <f t="shared" si="12"/>
        <v>227.59216052263184</v>
      </c>
      <c r="BR24" s="10">
        <f aca="true" t="shared" si="13" ref="BR24:CB24">BR22+BR23</f>
        <v>211.3859076061596</v>
      </c>
      <c r="BS24" s="10">
        <f t="shared" si="13"/>
        <v>199.40737284181054</v>
      </c>
      <c r="BT24" s="10">
        <f t="shared" si="13"/>
        <v>183.90573961735885</v>
      </c>
      <c r="BU24" s="10">
        <f t="shared" si="13"/>
        <v>167.6994867008866</v>
      </c>
      <c r="BV24" s="10">
        <f t="shared" si="13"/>
        <v>152.19785347643491</v>
      </c>
      <c r="BW24" s="10">
        <f t="shared" si="13"/>
        <v>137.40083994400374</v>
      </c>
      <c r="BX24" s="10">
        <f t="shared" si="13"/>
        <v>126.83154456369576</v>
      </c>
      <c r="BY24" s="10">
        <f t="shared" si="13"/>
        <v>116.96686887540831</v>
      </c>
      <c r="BZ24" s="10">
        <f t="shared" si="13"/>
        <v>109.92067195520299</v>
      </c>
      <c r="CA24" s="10">
        <f t="shared" si="13"/>
        <v>104.98833411105927</v>
      </c>
      <c r="CB24" s="10">
        <f t="shared" si="13"/>
        <v>680.6626224918339</v>
      </c>
      <c r="CD24">
        <f>SUM(E24:CB24)</f>
        <v>42280.00000000001</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E81"/>
  <sheetViews>
    <sheetView workbookViewId="0" topLeftCell="A1">
      <selection activeCell="G8" sqref="G8"/>
    </sheetView>
  </sheetViews>
  <sheetFormatPr defaultColWidth="9.140625" defaultRowHeight="12.75"/>
  <cols>
    <col min="1" max="2" width="2.140625" style="0" customWidth="1"/>
    <col min="3" max="3" width="3.7109375" style="0" customWidth="1"/>
    <col min="4" max="4" width="18.00390625" style="0" customWidth="1"/>
    <col min="5" max="82" width="11.7109375" style="0" customWidth="1"/>
  </cols>
  <sheetData>
    <row r="1" ht="12.75">
      <c r="A1" s="2" t="s">
        <v>122</v>
      </c>
    </row>
    <row r="2" spans="1:82"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row>
    <row r="3" spans="1:83" ht="12.75">
      <c r="A3" s="6"/>
      <c r="B3" s="7"/>
      <c r="C3" s="7"/>
      <c r="D3" s="7"/>
      <c r="E3" s="28" t="s">
        <v>0</v>
      </c>
      <c r="F3" s="30" t="s">
        <v>5</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28" t="s">
        <v>4</v>
      </c>
    </row>
    <row r="4" spans="1:83" ht="12.75">
      <c r="A4" s="8"/>
      <c r="B4" s="3"/>
      <c r="C4" s="3"/>
      <c r="D4" s="3"/>
      <c r="E4" s="29"/>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29"/>
    </row>
    <row r="5" ht="6.75" customHeight="1"/>
    <row r="6" spans="1:83" ht="12.75" customHeight="1">
      <c r="A6" s="2" t="s">
        <v>25</v>
      </c>
      <c r="D6" s="10"/>
      <c r="E6" s="20">
        <f>E7-E10</f>
        <v>42280.00000000001</v>
      </c>
      <c r="F6" s="20">
        <f aca="true" t="shared" si="0" ref="F6:BQ6">F7-F10</f>
        <v>42280.00000000001</v>
      </c>
      <c r="G6" s="20">
        <f t="shared" si="0"/>
        <v>760.9892673821745</v>
      </c>
      <c r="H6" s="20">
        <f t="shared" si="0"/>
        <v>762.3985067662155</v>
      </c>
      <c r="I6" s="20">
        <f t="shared" si="0"/>
        <v>760.284647690154</v>
      </c>
      <c r="J6" s="20">
        <f t="shared" si="0"/>
        <v>758.1707886140923</v>
      </c>
      <c r="K6" s="20">
        <f t="shared" si="0"/>
        <v>756.0569295380308</v>
      </c>
      <c r="L6" s="20">
        <f t="shared" si="0"/>
        <v>754.6476901539897</v>
      </c>
      <c r="M6" s="20">
        <f t="shared" si="0"/>
        <v>757.4661689220718</v>
      </c>
      <c r="N6" s="20">
        <f t="shared" si="0"/>
        <v>760.9892673821745</v>
      </c>
      <c r="O6" s="20">
        <f t="shared" si="0"/>
        <v>765.9216052263182</v>
      </c>
      <c r="P6" s="20">
        <f t="shared" si="0"/>
        <v>772.9678021465235</v>
      </c>
      <c r="Q6" s="20">
        <f t="shared" si="0"/>
        <v>780.7186187587494</v>
      </c>
      <c r="R6" s="20">
        <f t="shared" si="0"/>
        <v>788.4694353709752</v>
      </c>
      <c r="S6" s="20">
        <f t="shared" si="0"/>
        <v>796.220251983201</v>
      </c>
      <c r="T6" s="20">
        <f t="shared" si="0"/>
        <v>803.9710685954269</v>
      </c>
      <c r="U6" s="20">
        <f t="shared" si="0"/>
        <v>809.6080261315911</v>
      </c>
      <c r="V6" s="20">
        <f t="shared" si="0"/>
        <v>813.8357442837143</v>
      </c>
      <c r="W6" s="20">
        <f t="shared" si="0"/>
        <v>817.358842743817</v>
      </c>
      <c r="X6" s="20">
        <f t="shared" si="0"/>
        <v>820.8819412039197</v>
      </c>
      <c r="Y6" s="20">
        <f t="shared" si="0"/>
        <v>822.2911805879608</v>
      </c>
      <c r="Z6" s="20">
        <f t="shared" si="0"/>
        <v>821.5865608959402</v>
      </c>
      <c r="AA6" s="20">
        <f t="shared" si="0"/>
        <v>819.4727018198786</v>
      </c>
      <c r="AB6" s="20">
        <f t="shared" si="0"/>
        <v>815.9496033597759</v>
      </c>
      <c r="AC6" s="20">
        <f t="shared" si="0"/>
        <v>812.4265048996733</v>
      </c>
      <c r="AD6" s="20">
        <f t="shared" si="0"/>
        <v>806.7895473635091</v>
      </c>
      <c r="AE6" s="20">
        <f t="shared" si="0"/>
        <v>799.7433504433037</v>
      </c>
      <c r="AF6" s="20">
        <f t="shared" si="0"/>
        <v>791.2879141390573</v>
      </c>
      <c r="AG6" s="20">
        <f t="shared" si="0"/>
        <v>782.8324778348109</v>
      </c>
      <c r="AH6" s="20">
        <f t="shared" si="0"/>
        <v>772.263182454503</v>
      </c>
      <c r="AI6" s="20">
        <f t="shared" si="0"/>
        <v>761.693887074195</v>
      </c>
      <c r="AJ6" s="20">
        <f t="shared" si="0"/>
        <v>751.124591693887</v>
      </c>
      <c r="AK6" s="20">
        <f t="shared" si="0"/>
        <v>739.146056929538</v>
      </c>
      <c r="AL6" s="20">
        <f t="shared" si="0"/>
        <v>727.167522165189</v>
      </c>
      <c r="AM6" s="20">
        <f t="shared" si="0"/>
        <v>713.0751283247783</v>
      </c>
      <c r="AN6" s="20">
        <f t="shared" si="0"/>
        <v>700.3919738684087</v>
      </c>
      <c r="AO6" s="20">
        <f t="shared" si="0"/>
        <v>688.4134391040598</v>
      </c>
      <c r="AP6" s="20">
        <f t="shared" si="0"/>
        <v>676.4349043397107</v>
      </c>
      <c r="AQ6" s="20">
        <f t="shared" si="0"/>
        <v>663.7517498833411</v>
      </c>
      <c r="AR6" s="20">
        <f t="shared" si="0"/>
        <v>649.6593560429304</v>
      </c>
      <c r="AS6" s="20">
        <f t="shared" si="0"/>
        <v>635.5669622025198</v>
      </c>
      <c r="AT6" s="20">
        <f t="shared" si="0"/>
        <v>618.6560895940271</v>
      </c>
      <c r="AU6" s="20">
        <f t="shared" si="0"/>
        <v>601.0405972935138</v>
      </c>
      <c r="AV6" s="20">
        <f t="shared" si="0"/>
        <v>582.7204853009799</v>
      </c>
      <c r="AW6" s="20">
        <f t="shared" si="0"/>
        <v>565.1049930004666</v>
      </c>
      <c r="AX6" s="20">
        <f t="shared" si="0"/>
        <v>543.9664022398507</v>
      </c>
      <c r="AY6" s="20">
        <f t="shared" si="0"/>
        <v>518.6000933271115</v>
      </c>
      <c r="AZ6" s="20">
        <f t="shared" si="0"/>
        <v>490.4153056462902</v>
      </c>
      <c r="BA6" s="20">
        <f t="shared" si="0"/>
        <v>463.63975734951003</v>
      </c>
      <c r="BB6" s="20">
        <f t="shared" si="0"/>
        <v>435.45496966868876</v>
      </c>
      <c r="BC6" s="20">
        <f t="shared" si="0"/>
        <v>412.20251983201115</v>
      </c>
      <c r="BD6" s="20">
        <f t="shared" si="0"/>
        <v>394.5870275314979</v>
      </c>
      <c r="BE6" s="20">
        <f t="shared" si="0"/>
        <v>381.9038730751283</v>
      </c>
      <c r="BF6" s="20">
        <f t="shared" si="0"/>
        <v>369.92533831077924</v>
      </c>
      <c r="BG6" s="20">
        <f t="shared" si="0"/>
        <v>357.2421838544097</v>
      </c>
      <c r="BH6" s="20">
        <f t="shared" si="0"/>
        <v>346.67288847410174</v>
      </c>
      <c r="BI6" s="20">
        <f t="shared" si="0"/>
        <v>338.92207186187585</v>
      </c>
      <c r="BJ6" s="20">
        <f t="shared" si="0"/>
        <v>331.87587494167053</v>
      </c>
      <c r="BK6" s="20">
        <f t="shared" si="0"/>
        <v>324.8296780214652</v>
      </c>
      <c r="BL6" s="20">
        <f t="shared" si="0"/>
        <v>319.192720485301</v>
      </c>
      <c r="BM6" s="20">
        <f t="shared" si="0"/>
        <v>312.14652356509566</v>
      </c>
      <c r="BN6" s="20">
        <f t="shared" si="0"/>
        <v>300.87260849276714</v>
      </c>
      <c r="BO6" s="20">
        <f t="shared" si="0"/>
        <v>288.18945403639754</v>
      </c>
      <c r="BP6" s="20">
        <f t="shared" si="0"/>
        <v>269.86934204386375</v>
      </c>
      <c r="BQ6" s="20">
        <f t="shared" si="0"/>
        <v>257.18618758749415</v>
      </c>
      <c r="BR6" s="20">
        <f aca="true" t="shared" si="1" ref="BR6:CE6">BR7-BR10</f>
        <v>243.79841343910405</v>
      </c>
      <c r="BS6" s="20">
        <f t="shared" si="1"/>
        <v>227.59216052263184</v>
      </c>
      <c r="BT6" s="20">
        <f t="shared" si="1"/>
        <v>211.3859076061596</v>
      </c>
      <c r="BU6" s="20">
        <f t="shared" si="1"/>
        <v>199.40737284181054</v>
      </c>
      <c r="BV6" s="20">
        <f t="shared" si="1"/>
        <v>183.90573961735885</v>
      </c>
      <c r="BW6" s="20">
        <f t="shared" si="1"/>
        <v>167.6994867008866</v>
      </c>
      <c r="BX6" s="20">
        <f t="shared" si="1"/>
        <v>152.19785347643491</v>
      </c>
      <c r="BY6" s="20">
        <f t="shared" si="1"/>
        <v>137.40083994400374</v>
      </c>
      <c r="BZ6" s="20">
        <f t="shared" si="1"/>
        <v>126.83154456369576</v>
      </c>
      <c r="CA6" s="20">
        <f t="shared" si="1"/>
        <v>116.96686887540831</v>
      </c>
      <c r="CB6" s="20">
        <f t="shared" si="1"/>
        <v>109.92067195520299</v>
      </c>
      <c r="CC6" s="20">
        <f t="shared" si="1"/>
        <v>104.98833411105927</v>
      </c>
      <c r="CD6" s="20">
        <f t="shared" si="1"/>
        <v>680.6626224918339</v>
      </c>
      <c r="CE6" s="20">
        <f t="shared" si="1"/>
        <v>0</v>
      </c>
    </row>
    <row r="7" spans="1:83" ht="12.75" customHeight="1">
      <c r="A7" t="s">
        <v>27</v>
      </c>
      <c r="D7" s="10"/>
      <c r="E7" s="20">
        <f>E8</f>
        <v>42280.00000000001</v>
      </c>
      <c r="F7" s="20">
        <f aca="true" t="shared" si="2" ref="F7:BQ7">F8</f>
        <v>42280.00000000001</v>
      </c>
      <c r="G7" s="20">
        <f t="shared" si="2"/>
        <v>760.9892673821745</v>
      </c>
      <c r="H7" s="20">
        <f t="shared" si="2"/>
        <v>762.3985067662155</v>
      </c>
      <c r="I7" s="20">
        <f t="shared" si="2"/>
        <v>760.284647690154</v>
      </c>
      <c r="J7" s="20">
        <f t="shared" si="2"/>
        <v>758.1707886140923</v>
      </c>
      <c r="K7" s="20">
        <f t="shared" si="2"/>
        <v>756.0569295380308</v>
      </c>
      <c r="L7" s="20">
        <f t="shared" si="2"/>
        <v>754.6476901539897</v>
      </c>
      <c r="M7" s="20">
        <f t="shared" si="2"/>
        <v>757.4661689220718</v>
      </c>
      <c r="N7" s="20">
        <f t="shared" si="2"/>
        <v>760.9892673821745</v>
      </c>
      <c r="O7" s="20">
        <f t="shared" si="2"/>
        <v>765.9216052263182</v>
      </c>
      <c r="P7" s="20">
        <f t="shared" si="2"/>
        <v>772.9678021465235</v>
      </c>
      <c r="Q7" s="20">
        <f t="shared" si="2"/>
        <v>780.7186187587494</v>
      </c>
      <c r="R7" s="20">
        <f t="shared" si="2"/>
        <v>788.4694353709752</v>
      </c>
      <c r="S7" s="20">
        <f t="shared" si="2"/>
        <v>796.220251983201</v>
      </c>
      <c r="T7" s="20">
        <f t="shared" si="2"/>
        <v>803.9710685954269</v>
      </c>
      <c r="U7" s="20">
        <f t="shared" si="2"/>
        <v>809.6080261315911</v>
      </c>
      <c r="V7" s="20">
        <f t="shared" si="2"/>
        <v>813.8357442837143</v>
      </c>
      <c r="W7" s="20">
        <f t="shared" si="2"/>
        <v>817.358842743817</v>
      </c>
      <c r="X7" s="20">
        <f t="shared" si="2"/>
        <v>820.8819412039197</v>
      </c>
      <c r="Y7" s="20">
        <f t="shared" si="2"/>
        <v>822.2911805879608</v>
      </c>
      <c r="Z7" s="20">
        <f t="shared" si="2"/>
        <v>821.5865608959402</v>
      </c>
      <c r="AA7" s="20">
        <f t="shared" si="2"/>
        <v>819.4727018198786</v>
      </c>
      <c r="AB7" s="20">
        <f t="shared" si="2"/>
        <v>815.9496033597759</v>
      </c>
      <c r="AC7" s="20">
        <f t="shared" si="2"/>
        <v>812.4265048996733</v>
      </c>
      <c r="AD7" s="20">
        <f t="shared" si="2"/>
        <v>806.7895473635091</v>
      </c>
      <c r="AE7" s="20">
        <f t="shared" si="2"/>
        <v>799.7433504433037</v>
      </c>
      <c r="AF7" s="20">
        <f t="shared" si="2"/>
        <v>791.2879141390573</v>
      </c>
      <c r="AG7" s="20">
        <f t="shared" si="2"/>
        <v>782.8324778348109</v>
      </c>
      <c r="AH7" s="20">
        <f t="shared" si="2"/>
        <v>772.263182454503</v>
      </c>
      <c r="AI7" s="20">
        <f t="shared" si="2"/>
        <v>761.693887074195</v>
      </c>
      <c r="AJ7" s="20">
        <f t="shared" si="2"/>
        <v>751.124591693887</v>
      </c>
      <c r="AK7" s="20">
        <f t="shared" si="2"/>
        <v>739.146056929538</v>
      </c>
      <c r="AL7" s="20">
        <f t="shared" si="2"/>
        <v>727.167522165189</v>
      </c>
      <c r="AM7" s="20">
        <f t="shared" si="2"/>
        <v>713.0751283247783</v>
      </c>
      <c r="AN7" s="20">
        <f t="shared" si="2"/>
        <v>700.3919738684087</v>
      </c>
      <c r="AO7" s="20">
        <f t="shared" si="2"/>
        <v>688.4134391040598</v>
      </c>
      <c r="AP7" s="20">
        <f t="shared" si="2"/>
        <v>676.4349043397107</v>
      </c>
      <c r="AQ7" s="20">
        <f t="shared" si="2"/>
        <v>663.7517498833411</v>
      </c>
      <c r="AR7" s="20">
        <f t="shared" si="2"/>
        <v>649.6593560429304</v>
      </c>
      <c r="AS7" s="20">
        <f t="shared" si="2"/>
        <v>635.5669622025198</v>
      </c>
      <c r="AT7" s="20">
        <f t="shared" si="2"/>
        <v>618.6560895940271</v>
      </c>
      <c r="AU7" s="20">
        <f t="shared" si="2"/>
        <v>601.0405972935138</v>
      </c>
      <c r="AV7" s="20">
        <f t="shared" si="2"/>
        <v>582.7204853009799</v>
      </c>
      <c r="AW7" s="20">
        <f t="shared" si="2"/>
        <v>565.1049930004666</v>
      </c>
      <c r="AX7" s="20">
        <f t="shared" si="2"/>
        <v>543.9664022398507</v>
      </c>
      <c r="AY7" s="20">
        <f t="shared" si="2"/>
        <v>518.6000933271115</v>
      </c>
      <c r="AZ7" s="20">
        <f t="shared" si="2"/>
        <v>490.4153056462902</v>
      </c>
      <c r="BA7" s="20">
        <f t="shared" si="2"/>
        <v>463.63975734951003</v>
      </c>
      <c r="BB7" s="20">
        <f t="shared" si="2"/>
        <v>435.45496966868876</v>
      </c>
      <c r="BC7" s="20">
        <f t="shared" si="2"/>
        <v>412.20251983201115</v>
      </c>
      <c r="BD7" s="20">
        <f t="shared" si="2"/>
        <v>394.5870275314979</v>
      </c>
      <c r="BE7" s="20">
        <f t="shared" si="2"/>
        <v>381.9038730751283</v>
      </c>
      <c r="BF7" s="20">
        <f t="shared" si="2"/>
        <v>369.92533831077924</v>
      </c>
      <c r="BG7" s="20">
        <f t="shared" si="2"/>
        <v>357.2421838544097</v>
      </c>
      <c r="BH7" s="20">
        <f t="shared" si="2"/>
        <v>346.67288847410174</v>
      </c>
      <c r="BI7" s="20">
        <f t="shared" si="2"/>
        <v>338.92207186187585</v>
      </c>
      <c r="BJ7" s="20">
        <f t="shared" si="2"/>
        <v>331.87587494167053</v>
      </c>
      <c r="BK7" s="20">
        <f t="shared" si="2"/>
        <v>324.8296780214652</v>
      </c>
      <c r="BL7" s="20">
        <f t="shared" si="2"/>
        <v>319.192720485301</v>
      </c>
      <c r="BM7" s="20">
        <f t="shared" si="2"/>
        <v>312.14652356509566</v>
      </c>
      <c r="BN7" s="20">
        <f t="shared" si="2"/>
        <v>300.87260849276714</v>
      </c>
      <c r="BO7" s="20">
        <f t="shared" si="2"/>
        <v>288.18945403639754</v>
      </c>
      <c r="BP7" s="20">
        <f t="shared" si="2"/>
        <v>269.86934204386375</v>
      </c>
      <c r="BQ7" s="20">
        <f t="shared" si="2"/>
        <v>257.18618758749415</v>
      </c>
      <c r="BR7" s="20">
        <f aca="true" t="shared" si="3" ref="BR7:CE7">BR8</f>
        <v>243.79841343910405</v>
      </c>
      <c r="BS7" s="20">
        <f t="shared" si="3"/>
        <v>227.59216052263184</v>
      </c>
      <c r="BT7" s="20">
        <f t="shared" si="3"/>
        <v>211.3859076061596</v>
      </c>
      <c r="BU7" s="20">
        <f t="shared" si="3"/>
        <v>199.40737284181054</v>
      </c>
      <c r="BV7" s="20">
        <f t="shared" si="3"/>
        <v>183.90573961735885</v>
      </c>
      <c r="BW7" s="20">
        <f t="shared" si="3"/>
        <v>167.6994867008866</v>
      </c>
      <c r="BX7" s="20">
        <f t="shared" si="3"/>
        <v>152.19785347643491</v>
      </c>
      <c r="BY7" s="20">
        <f t="shared" si="3"/>
        <v>137.40083994400374</v>
      </c>
      <c r="BZ7" s="20">
        <f t="shared" si="3"/>
        <v>126.83154456369576</v>
      </c>
      <c r="CA7" s="20">
        <f t="shared" si="3"/>
        <v>116.96686887540831</v>
      </c>
      <c r="CB7" s="20">
        <f t="shared" si="3"/>
        <v>109.92067195520299</v>
      </c>
      <c r="CC7" s="20">
        <f t="shared" si="3"/>
        <v>104.98833411105927</v>
      </c>
      <c r="CD7" s="20">
        <f t="shared" si="3"/>
        <v>680.6626224918339</v>
      </c>
      <c r="CE7" s="20">
        <f t="shared" si="3"/>
        <v>0</v>
      </c>
    </row>
    <row r="8" spans="2:83" ht="12.75" customHeight="1">
      <c r="B8" t="s">
        <v>8</v>
      </c>
      <c r="D8" s="11"/>
      <c r="E8" s="20">
        <f>F8+CE8</f>
        <v>42280.00000000001</v>
      </c>
      <c r="F8" s="20">
        <f>SUM(G8:CD8)</f>
        <v>42280.00000000001</v>
      </c>
      <c r="G8" s="20">
        <f>'Age Profiles'!E24</f>
        <v>760.9892673821745</v>
      </c>
      <c r="H8" s="20">
        <f>'Age Profiles'!F24</f>
        <v>762.3985067662155</v>
      </c>
      <c r="I8" s="20">
        <f>'Age Profiles'!G24</f>
        <v>760.284647690154</v>
      </c>
      <c r="J8" s="20">
        <f>'Age Profiles'!H24</f>
        <v>758.1707886140923</v>
      </c>
      <c r="K8" s="20">
        <f>'Age Profiles'!I24</f>
        <v>756.0569295380308</v>
      </c>
      <c r="L8" s="20">
        <f>'Age Profiles'!J24</f>
        <v>754.6476901539897</v>
      </c>
      <c r="M8" s="20">
        <f>'Age Profiles'!K24</f>
        <v>757.4661689220718</v>
      </c>
      <c r="N8" s="20">
        <f>'Age Profiles'!L24</f>
        <v>760.9892673821745</v>
      </c>
      <c r="O8" s="20">
        <f>'Age Profiles'!M24</f>
        <v>765.9216052263182</v>
      </c>
      <c r="P8" s="20">
        <f>'Age Profiles'!N24</f>
        <v>772.9678021465235</v>
      </c>
      <c r="Q8" s="20">
        <f>'Age Profiles'!O24</f>
        <v>780.7186187587494</v>
      </c>
      <c r="R8" s="20">
        <f>'Age Profiles'!P24</f>
        <v>788.4694353709752</v>
      </c>
      <c r="S8" s="20">
        <f>'Age Profiles'!Q24</f>
        <v>796.220251983201</v>
      </c>
      <c r="T8" s="20">
        <f>'Age Profiles'!R24</f>
        <v>803.9710685954269</v>
      </c>
      <c r="U8" s="20">
        <f>'Age Profiles'!S24</f>
        <v>809.6080261315911</v>
      </c>
      <c r="V8" s="20">
        <f>'Age Profiles'!T24</f>
        <v>813.8357442837143</v>
      </c>
      <c r="W8" s="20">
        <f>'Age Profiles'!U24</f>
        <v>817.358842743817</v>
      </c>
      <c r="X8" s="20">
        <f>'Age Profiles'!V24</f>
        <v>820.8819412039197</v>
      </c>
      <c r="Y8" s="20">
        <f>'Age Profiles'!W24</f>
        <v>822.2911805879608</v>
      </c>
      <c r="Z8" s="20">
        <f>'Age Profiles'!X24</f>
        <v>821.5865608959402</v>
      </c>
      <c r="AA8" s="20">
        <f>'Age Profiles'!Y24</f>
        <v>819.4727018198786</v>
      </c>
      <c r="AB8" s="20">
        <f>'Age Profiles'!Z24</f>
        <v>815.9496033597759</v>
      </c>
      <c r="AC8" s="20">
        <f>'Age Profiles'!AA24</f>
        <v>812.4265048996733</v>
      </c>
      <c r="AD8" s="20">
        <f>'Age Profiles'!AB24</f>
        <v>806.7895473635091</v>
      </c>
      <c r="AE8" s="20">
        <f>'Age Profiles'!AC24</f>
        <v>799.7433504433037</v>
      </c>
      <c r="AF8" s="20">
        <f>'Age Profiles'!AD24</f>
        <v>791.2879141390573</v>
      </c>
      <c r="AG8" s="20">
        <f>'Age Profiles'!AE24</f>
        <v>782.8324778348109</v>
      </c>
      <c r="AH8" s="20">
        <f>'Age Profiles'!AF24</f>
        <v>772.263182454503</v>
      </c>
      <c r="AI8" s="20">
        <f>'Age Profiles'!AG24</f>
        <v>761.693887074195</v>
      </c>
      <c r="AJ8" s="20">
        <f>'Age Profiles'!AH24</f>
        <v>751.124591693887</v>
      </c>
      <c r="AK8" s="20">
        <f>'Age Profiles'!AI24</f>
        <v>739.146056929538</v>
      </c>
      <c r="AL8" s="20">
        <f>'Age Profiles'!AJ24</f>
        <v>727.167522165189</v>
      </c>
      <c r="AM8" s="20">
        <f>'Age Profiles'!AK24</f>
        <v>713.0751283247783</v>
      </c>
      <c r="AN8" s="20">
        <f>'Age Profiles'!AL24</f>
        <v>700.3919738684087</v>
      </c>
      <c r="AO8" s="20">
        <f>'Age Profiles'!AM24</f>
        <v>688.4134391040598</v>
      </c>
      <c r="AP8" s="20">
        <f>'Age Profiles'!AN24</f>
        <v>676.4349043397107</v>
      </c>
      <c r="AQ8" s="20">
        <f>'Age Profiles'!AO24</f>
        <v>663.7517498833411</v>
      </c>
      <c r="AR8" s="20">
        <f>'Age Profiles'!AP24</f>
        <v>649.6593560429304</v>
      </c>
      <c r="AS8" s="20">
        <f>'Age Profiles'!AQ24</f>
        <v>635.5669622025198</v>
      </c>
      <c r="AT8" s="20">
        <f>'Age Profiles'!AR24</f>
        <v>618.6560895940271</v>
      </c>
      <c r="AU8" s="20">
        <f>'Age Profiles'!AS24</f>
        <v>601.0405972935138</v>
      </c>
      <c r="AV8" s="20">
        <f>'Age Profiles'!AT24</f>
        <v>582.7204853009799</v>
      </c>
      <c r="AW8" s="20">
        <f>'Age Profiles'!AU24</f>
        <v>565.1049930004666</v>
      </c>
      <c r="AX8" s="20">
        <f>'Age Profiles'!AV24</f>
        <v>543.9664022398507</v>
      </c>
      <c r="AY8" s="20">
        <f>'Age Profiles'!AW24</f>
        <v>518.6000933271115</v>
      </c>
      <c r="AZ8" s="20">
        <f>'Age Profiles'!AX24</f>
        <v>490.4153056462902</v>
      </c>
      <c r="BA8" s="20">
        <f>'Age Profiles'!AY24</f>
        <v>463.63975734951003</v>
      </c>
      <c r="BB8" s="20">
        <f>'Age Profiles'!AZ24</f>
        <v>435.45496966868876</v>
      </c>
      <c r="BC8" s="20">
        <f>'Age Profiles'!BA24</f>
        <v>412.20251983201115</v>
      </c>
      <c r="BD8" s="20">
        <f>'Age Profiles'!BB24</f>
        <v>394.5870275314979</v>
      </c>
      <c r="BE8" s="20">
        <f>'Age Profiles'!BC24</f>
        <v>381.9038730751283</v>
      </c>
      <c r="BF8" s="20">
        <f>'Age Profiles'!BD24</f>
        <v>369.92533831077924</v>
      </c>
      <c r="BG8" s="20">
        <f>'Age Profiles'!BE24</f>
        <v>357.2421838544097</v>
      </c>
      <c r="BH8" s="20">
        <f>'Age Profiles'!BF24</f>
        <v>346.67288847410174</v>
      </c>
      <c r="BI8" s="20">
        <f>'Age Profiles'!BG24</f>
        <v>338.92207186187585</v>
      </c>
      <c r="BJ8" s="20">
        <f>'Age Profiles'!BH24</f>
        <v>331.87587494167053</v>
      </c>
      <c r="BK8" s="20">
        <f>'Age Profiles'!BI24</f>
        <v>324.8296780214652</v>
      </c>
      <c r="BL8" s="20">
        <f>'Age Profiles'!BJ24</f>
        <v>319.192720485301</v>
      </c>
      <c r="BM8" s="20">
        <f>'Age Profiles'!BK24</f>
        <v>312.14652356509566</v>
      </c>
      <c r="BN8" s="20">
        <f>'Age Profiles'!BL24</f>
        <v>300.87260849276714</v>
      </c>
      <c r="BO8" s="20">
        <f>'Age Profiles'!BM24</f>
        <v>288.18945403639754</v>
      </c>
      <c r="BP8" s="20">
        <f>'Age Profiles'!BN24</f>
        <v>269.86934204386375</v>
      </c>
      <c r="BQ8" s="20">
        <f>'Age Profiles'!BO24</f>
        <v>257.18618758749415</v>
      </c>
      <c r="BR8" s="20">
        <f>'Age Profiles'!BP24</f>
        <v>243.79841343910405</v>
      </c>
      <c r="BS8" s="20">
        <f>'Age Profiles'!BQ24</f>
        <v>227.59216052263184</v>
      </c>
      <c r="BT8" s="20">
        <f>'Age Profiles'!BR24</f>
        <v>211.3859076061596</v>
      </c>
      <c r="BU8" s="20">
        <f>'Age Profiles'!BS24</f>
        <v>199.40737284181054</v>
      </c>
      <c r="BV8" s="20">
        <f>'Age Profiles'!BT24</f>
        <v>183.90573961735885</v>
      </c>
      <c r="BW8" s="20">
        <f>'Age Profiles'!BU24</f>
        <v>167.6994867008866</v>
      </c>
      <c r="BX8" s="20">
        <f>'Age Profiles'!BV24</f>
        <v>152.19785347643491</v>
      </c>
      <c r="BY8" s="20">
        <f>'Age Profiles'!BW24</f>
        <v>137.40083994400374</v>
      </c>
      <c r="BZ8" s="20">
        <f>'Age Profiles'!BX24</f>
        <v>126.83154456369576</v>
      </c>
      <c r="CA8" s="20">
        <f>'Age Profiles'!BY24</f>
        <v>116.96686887540831</v>
      </c>
      <c r="CB8" s="20">
        <f>'Age Profiles'!BZ24</f>
        <v>109.92067195520299</v>
      </c>
      <c r="CC8" s="20">
        <f>'Age Profiles'!CA24</f>
        <v>104.98833411105927</v>
      </c>
      <c r="CD8" s="20">
        <f>'Age Profiles'!CB24</f>
        <v>680.6626224918339</v>
      </c>
      <c r="CE8" s="20">
        <v>0</v>
      </c>
    </row>
    <row r="9" spans="2:83" ht="12.75" customHeight="1">
      <c r="B9" t="s">
        <v>9</v>
      </c>
      <c r="D9" s="1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0"/>
    </row>
    <row r="10" spans="1:83" ht="12.75" customHeight="1">
      <c r="A10" t="s">
        <v>33</v>
      </c>
      <c r="D10" s="1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0"/>
    </row>
    <row r="11" spans="4:83" ht="12.75" customHeight="1">
      <c r="D11" s="11"/>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0"/>
    </row>
    <row r="12" spans="1:83" ht="12.75" customHeight="1">
      <c r="A12" s="2" t="s">
        <v>40</v>
      </c>
      <c r="D12" s="10"/>
      <c r="E12" s="20">
        <f>E13+E20</f>
        <v>-254031.0000000001</v>
      </c>
      <c r="F12" s="20">
        <f aca="true" t="shared" si="4" ref="F12:BQ12">F13+F20</f>
        <v>-254031.0000000001</v>
      </c>
      <c r="G12" s="20">
        <f t="shared" si="4"/>
        <v>760.9892673821741</v>
      </c>
      <c r="H12" s="20">
        <f t="shared" si="4"/>
        <v>762.3985067662206</v>
      </c>
      <c r="I12" s="20">
        <f t="shared" si="4"/>
        <v>760.284647690155</v>
      </c>
      <c r="J12" s="20">
        <f t="shared" si="4"/>
        <v>758.1707886140948</v>
      </c>
      <c r="K12" s="20">
        <f t="shared" si="4"/>
        <v>756.0569295380246</v>
      </c>
      <c r="L12" s="20">
        <f t="shared" si="4"/>
        <v>754.6476901539845</v>
      </c>
      <c r="M12" s="20">
        <f t="shared" si="4"/>
        <v>757.4661689220766</v>
      </c>
      <c r="N12" s="20">
        <f t="shared" si="4"/>
        <v>760.9892673821669</v>
      </c>
      <c r="O12" s="20">
        <f t="shared" si="4"/>
        <v>765.9216052263228</v>
      </c>
      <c r="P12" s="20">
        <f t="shared" si="4"/>
        <v>772.9678021465124</v>
      </c>
      <c r="Q12" s="20">
        <f t="shared" si="4"/>
        <v>780.718618758744</v>
      </c>
      <c r="R12" s="20">
        <f t="shared" si="4"/>
        <v>788.4694353709847</v>
      </c>
      <c r="S12" s="20">
        <f t="shared" si="4"/>
        <v>796.2202519832044</v>
      </c>
      <c r="T12" s="20">
        <f t="shared" si="4"/>
        <v>803.9710685954278</v>
      </c>
      <c r="U12" s="20">
        <f t="shared" si="4"/>
        <v>809.6080261315919</v>
      </c>
      <c r="V12" s="20">
        <f t="shared" si="4"/>
        <v>720.3053170379317</v>
      </c>
      <c r="W12" s="20">
        <f t="shared" si="4"/>
        <v>638.093632006211</v>
      </c>
      <c r="X12" s="20">
        <f t="shared" si="4"/>
        <v>523.0412431672548</v>
      </c>
      <c r="Y12" s="20">
        <f t="shared" si="4"/>
        <v>354.6208647338708</v>
      </c>
      <c r="Z12" s="20">
        <f t="shared" si="4"/>
        <v>157.38583783460217</v>
      </c>
      <c r="AA12" s="20">
        <f t="shared" si="4"/>
        <v>-69.7474986885818</v>
      </c>
      <c r="AB12" s="20">
        <f t="shared" si="4"/>
        <v>-314.2045153259146</v>
      </c>
      <c r="AC12" s="20">
        <f t="shared" si="4"/>
        <v>-579.8435590410459</v>
      </c>
      <c r="AD12" s="20">
        <f t="shared" si="4"/>
        <v>-809.1518102704185</v>
      </c>
      <c r="AE12" s="20">
        <f t="shared" si="4"/>
        <v>-1007.4014966546993</v>
      </c>
      <c r="AF12" s="20">
        <f t="shared" si="4"/>
        <v>-1213.9650057446943</v>
      </c>
      <c r="AG12" s="20">
        <f t="shared" si="4"/>
        <v>-1506.0304233978645</v>
      </c>
      <c r="AH12" s="20">
        <f t="shared" si="4"/>
        <v>-1903.5923404320301</v>
      </c>
      <c r="AI12" s="20">
        <f t="shared" si="4"/>
        <v>-2385.0316615570655</v>
      </c>
      <c r="AJ12" s="20">
        <f t="shared" si="4"/>
        <v>-2551.7335850256613</v>
      </c>
      <c r="AK12" s="20">
        <f t="shared" si="4"/>
        <v>-2585.889345560984</v>
      </c>
      <c r="AL12" s="20">
        <f t="shared" si="4"/>
        <v>-2659.8768566730296</v>
      </c>
      <c r="AM12" s="20">
        <f t="shared" si="4"/>
        <v>-3126.736171596189</v>
      </c>
      <c r="AN12" s="20">
        <f t="shared" si="4"/>
        <v>-3539.059247791881</v>
      </c>
      <c r="AO12" s="20">
        <f t="shared" si="4"/>
        <v>-3911.1446874550393</v>
      </c>
      <c r="AP12" s="20">
        <f t="shared" si="4"/>
        <v>-4123.14015565414</v>
      </c>
      <c r="AQ12" s="20">
        <f t="shared" si="4"/>
        <v>-4357.40897904827</v>
      </c>
      <c r="AR12" s="20">
        <f t="shared" si="4"/>
        <v>-4668.107070514829</v>
      </c>
      <c r="AS12" s="20">
        <f t="shared" si="4"/>
        <v>-4969.122195162556</v>
      </c>
      <c r="AT12" s="20">
        <f t="shared" si="4"/>
        <v>-5303.7951844440095</v>
      </c>
      <c r="AU12" s="20">
        <f t="shared" si="4"/>
        <v>-5562.878753207146</v>
      </c>
      <c r="AV12" s="20">
        <f t="shared" si="4"/>
        <v>-5995.930591639998</v>
      </c>
      <c r="AW12" s="20">
        <f t="shared" si="4"/>
        <v>-6234.545308201521</v>
      </c>
      <c r="AX12" s="20">
        <f t="shared" si="4"/>
        <v>-6331.288615070001</v>
      </c>
      <c r="AY12" s="20">
        <f t="shared" si="4"/>
        <v>-6166.640139187615</v>
      </c>
      <c r="AZ12" s="20">
        <f t="shared" si="4"/>
        <v>-6165.522342362195</v>
      </c>
      <c r="BA12" s="20">
        <f t="shared" si="4"/>
        <v>-6514.069269672556</v>
      </c>
      <c r="BB12" s="20">
        <f t="shared" si="4"/>
        <v>-7045.384930345857</v>
      </c>
      <c r="BC12" s="20">
        <f t="shared" si="4"/>
        <v>-7363.379586347415</v>
      </c>
      <c r="BD12" s="20">
        <f t="shared" si="4"/>
        <v>-7340.097311909961</v>
      </c>
      <c r="BE12" s="20">
        <f t="shared" si="4"/>
        <v>-7100.1015677625055</v>
      </c>
      <c r="BF12" s="20">
        <f t="shared" si="4"/>
        <v>-6673.69010193686</v>
      </c>
      <c r="BG12" s="20">
        <f t="shared" si="4"/>
        <v>-6307.491974554682</v>
      </c>
      <c r="BH12" s="20">
        <f t="shared" si="4"/>
        <v>-6157.468403389921</v>
      </c>
      <c r="BI12" s="20">
        <f t="shared" si="4"/>
        <v>-6162.544035432034</v>
      </c>
      <c r="BJ12" s="20">
        <f t="shared" si="4"/>
        <v>-6337.557189411835</v>
      </c>
      <c r="BK12" s="20">
        <f t="shared" si="4"/>
        <v>-6580.986599253126</v>
      </c>
      <c r="BL12" s="20">
        <f t="shared" si="4"/>
        <v>-6644.125487736498</v>
      </c>
      <c r="BM12" s="20">
        <f t="shared" si="4"/>
        <v>-6536.383486154715</v>
      </c>
      <c r="BN12" s="20">
        <f t="shared" si="4"/>
        <v>-6307.952812311861</v>
      </c>
      <c r="BO12" s="20">
        <f t="shared" si="4"/>
        <v>-5914.087787442028</v>
      </c>
      <c r="BP12" s="20">
        <f t="shared" si="4"/>
        <v>-5531.093790767327</v>
      </c>
      <c r="BQ12" s="20">
        <f t="shared" si="4"/>
        <v>-5292.881822501264</v>
      </c>
      <c r="BR12" s="20">
        <f aca="true" t="shared" si="5" ref="BR12:CE12">BR13+BR20</f>
        <v>-5216.140350438218</v>
      </c>
      <c r="BS12" s="20">
        <f t="shared" si="5"/>
        <v>-5208.310199390286</v>
      </c>
      <c r="BT12" s="20">
        <f t="shared" si="5"/>
        <v>-5258.08517821661</v>
      </c>
      <c r="BU12" s="20">
        <f t="shared" si="5"/>
        <v>-5377.1698216939</v>
      </c>
      <c r="BV12" s="20">
        <f t="shared" si="5"/>
        <v>-5592.946545421374</v>
      </c>
      <c r="BW12" s="20">
        <f t="shared" si="5"/>
        <v>-5840.01119439683</v>
      </c>
      <c r="BX12" s="20">
        <f t="shared" si="5"/>
        <v>-6056.308705279362</v>
      </c>
      <c r="BY12" s="20">
        <f t="shared" si="5"/>
        <v>-6044.561229468748</v>
      </c>
      <c r="BZ12" s="20">
        <f t="shared" si="5"/>
        <v>-5717.366027904778</v>
      </c>
      <c r="CA12" s="20">
        <f t="shared" si="5"/>
        <v>-5590.335409860293</v>
      </c>
      <c r="CB12" s="20">
        <f t="shared" si="5"/>
        <v>-5366.969394317853</v>
      </c>
      <c r="CC12" s="20">
        <f t="shared" si="5"/>
        <v>-5096.169375411267</v>
      </c>
      <c r="CD12" s="20">
        <f t="shared" si="5"/>
        <v>-3797.8698410041943</v>
      </c>
      <c r="CE12" s="20">
        <f t="shared" si="5"/>
        <v>0</v>
      </c>
    </row>
    <row r="13" spans="1:83" ht="12.75" customHeight="1">
      <c r="A13" t="s">
        <v>150</v>
      </c>
      <c r="D13" s="10"/>
      <c r="E13" s="20">
        <f>E14+E17</f>
        <v>-254031.00000000026</v>
      </c>
      <c r="F13" s="20">
        <f aca="true" t="shared" si="6" ref="F13:BQ13">F14+F17</f>
        <v>-254031.00000000026</v>
      </c>
      <c r="G13" s="20">
        <f>G14+G17</f>
        <v>-70644.73118563507</v>
      </c>
      <c r="H13" s="20">
        <f t="shared" si="6"/>
        <v>-2681.561092661592</v>
      </c>
      <c r="I13" s="20">
        <f t="shared" si="6"/>
        <v>-3482.4928628294874</v>
      </c>
      <c r="J13" s="20">
        <f t="shared" si="6"/>
        <v>-3604.030248507159</v>
      </c>
      <c r="K13" s="20">
        <f t="shared" si="6"/>
        <v>-3659.4208821383654</v>
      </c>
      <c r="L13" s="20">
        <f t="shared" si="6"/>
        <v>-3847.105019862516</v>
      </c>
      <c r="M13" s="20">
        <f t="shared" si="6"/>
        <v>-3972.2277783452737</v>
      </c>
      <c r="N13" s="20">
        <f t="shared" si="6"/>
        <v>-3920.4225175191823</v>
      </c>
      <c r="O13" s="20">
        <f t="shared" si="6"/>
        <v>-3872.202629498148</v>
      </c>
      <c r="P13" s="20">
        <f t="shared" si="6"/>
        <v>-3831.1534870873147</v>
      </c>
      <c r="Q13" s="20">
        <f t="shared" si="6"/>
        <v>-3800.8604630917544</v>
      </c>
      <c r="R13" s="20">
        <f t="shared" si="6"/>
        <v>-3840.2995639477303</v>
      </c>
      <c r="S13" s="20">
        <f t="shared" si="6"/>
        <v>-3945.885416850215</v>
      </c>
      <c r="T13" s="20">
        <f t="shared" si="6"/>
        <v>-4051.4712697526993</v>
      </c>
      <c r="U13" s="20">
        <f t="shared" si="6"/>
        <v>-4024.763618562225</v>
      </c>
      <c r="V13" s="20">
        <f t="shared" si="6"/>
        <v>-4053.4466010029573</v>
      </c>
      <c r="W13" s="20">
        <f t="shared" si="6"/>
        <v>-4074.958837833503</v>
      </c>
      <c r="X13" s="20">
        <f t="shared" si="6"/>
        <v>-4092.885701858948</v>
      </c>
      <c r="Y13" s="20">
        <f t="shared" si="6"/>
        <v>-4044.665813837928</v>
      </c>
      <c r="Z13" s="20">
        <f t="shared" si="6"/>
        <v>-4051.8365594481</v>
      </c>
      <c r="AA13" s="20">
        <f t="shared" si="6"/>
        <v>-4114.3979386894935</v>
      </c>
      <c r="AB13" s="20">
        <f t="shared" si="6"/>
        <v>-4103.641820274221</v>
      </c>
      <c r="AC13" s="20">
        <f t="shared" si="6"/>
        <v>-4085.7149562487757</v>
      </c>
      <c r="AD13" s="20">
        <f t="shared" si="6"/>
        <v>-4001.6413401768223</v>
      </c>
      <c r="AE13" s="20">
        <f t="shared" si="6"/>
        <v>-3972.9583577361045</v>
      </c>
      <c r="AF13" s="20">
        <f t="shared" si="6"/>
        <v>-3870.9578776387207</v>
      </c>
      <c r="AG13" s="20">
        <f t="shared" si="6"/>
        <v>-3827.933403977644</v>
      </c>
      <c r="AH13" s="20">
        <f t="shared" si="6"/>
        <v>-3652.6154262235796</v>
      </c>
      <c r="AI13" s="20">
        <f t="shared" si="6"/>
        <v>-3664.981586193695</v>
      </c>
      <c r="AJ13" s="20">
        <f t="shared" si="6"/>
        <v>-3545.0542420708807</v>
      </c>
      <c r="AK13" s="20">
        <f t="shared" si="6"/>
        <v>-3491.273649994502</v>
      </c>
      <c r="AL13" s="20">
        <f t="shared" si="6"/>
        <v>-3430.3223123079515</v>
      </c>
      <c r="AM13" s="20">
        <f t="shared" si="6"/>
        <v>-3303.224222574936</v>
      </c>
      <c r="AN13" s="20">
        <f t="shared" si="6"/>
        <v>-3297.663518519592</v>
      </c>
      <c r="AO13" s="20">
        <f t="shared" si="6"/>
        <v>-3166.9800559814757</v>
      </c>
      <c r="AP13" s="20">
        <f t="shared" si="6"/>
        <v>-3106.0287182949396</v>
      </c>
      <c r="AQ13" s="20">
        <f t="shared" si="6"/>
        <v>-3045.077380608389</v>
      </c>
      <c r="AR13" s="20">
        <f t="shared" si="6"/>
        <v>-2980.5406701167594</v>
      </c>
      <c r="AS13" s="20">
        <f t="shared" si="6"/>
        <v>-3041.1267181078874</v>
      </c>
      <c r="AT13" s="20">
        <f t="shared" si="6"/>
        <v>-2903.272509959599</v>
      </c>
      <c r="AU13" s="20">
        <f t="shared" si="6"/>
        <v>-2883.370314683889</v>
      </c>
      <c r="AV13" s="20">
        <f t="shared" si="6"/>
        <v>-2793.735994556613</v>
      </c>
      <c r="AW13" s="20">
        <f t="shared" si="6"/>
        <v>-2700.5163016242514</v>
      </c>
      <c r="AX13" s="20">
        <f t="shared" si="6"/>
        <v>-2677.0287335434623</v>
      </c>
      <c r="AY13" s="20">
        <f t="shared" si="6"/>
        <v>-2569.4675493907343</v>
      </c>
      <c r="AZ13" s="20">
        <f t="shared" si="6"/>
        <v>-2440.394128407461</v>
      </c>
      <c r="BA13" s="20">
        <f t="shared" si="6"/>
        <v>-2296.9792162038284</v>
      </c>
      <c r="BB13" s="20">
        <f t="shared" si="6"/>
        <v>-2094.588297563896</v>
      </c>
      <c r="BC13" s="20">
        <f t="shared" si="6"/>
        <v>-1951.1733853602636</v>
      </c>
      <c r="BD13" s="20">
        <f t="shared" si="6"/>
        <v>-1766.7093307457835</v>
      </c>
      <c r="BE13" s="20">
        <f t="shared" si="6"/>
        <v>-1809.3685147114666</v>
      </c>
      <c r="BF13" s="20">
        <f t="shared" si="6"/>
        <v>-1744.8318042198298</v>
      </c>
      <c r="BG13" s="20">
        <f t="shared" si="6"/>
        <v>-1551.5869624403422</v>
      </c>
      <c r="BH13" s="20">
        <f t="shared" si="6"/>
        <v>-1553.1970039951811</v>
      </c>
      <c r="BI13" s="20">
        <f t="shared" si="6"/>
        <v>-1499.4164119188135</v>
      </c>
      <c r="BJ13" s="20">
        <f t="shared" si="6"/>
        <v>-1393.83055901634</v>
      </c>
      <c r="BK13" s="20">
        <f t="shared" si="6"/>
        <v>-1357.9768309654282</v>
      </c>
      <c r="BL13" s="20">
        <f t="shared" si="6"/>
        <v>-1322.1231029145201</v>
      </c>
      <c r="BM13" s="20">
        <f t="shared" si="6"/>
        <v>-1293.4401204737915</v>
      </c>
      <c r="BN13" s="20">
        <f t="shared" si="6"/>
        <v>-1191.4396403764076</v>
      </c>
      <c r="BO13" s="20">
        <f t="shared" si="6"/>
        <v>-1134.073675494954</v>
      </c>
      <c r="BP13" s="20">
        <f t="shared" si="6"/>
        <v>-1003.3902129568451</v>
      </c>
      <c r="BQ13" s="20">
        <f t="shared" si="6"/>
        <v>-645.583511838584</v>
      </c>
      <c r="BR13" s="20">
        <f aca="true" t="shared" si="7" ref="BR13:CE13">BR14+BR17</f>
        <v>-581.0468013469435</v>
      </c>
      <c r="BS13" s="20">
        <f t="shared" si="7"/>
        <v>-446.77796600374495</v>
      </c>
      <c r="BT13" s="20">
        <f t="shared" si="7"/>
        <v>-364.3143914866523</v>
      </c>
      <c r="BU13" s="20">
        <f t="shared" si="7"/>
        <v>-347.99756901603905</v>
      </c>
      <c r="BV13" s="20">
        <f t="shared" si="7"/>
        <v>-485.48648746892286</v>
      </c>
      <c r="BW13" s="20">
        <f t="shared" si="7"/>
        <v>-340.4615337104442</v>
      </c>
      <c r="BX13" s="20">
        <f t="shared" si="7"/>
        <v>-257.9979591933552</v>
      </c>
      <c r="BY13" s="20">
        <f t="shared" si="7"/>
        <v>-112.97300543488018</v>
      </c>
      <c r="BZ13" s="20">
        <f t="shared" si="7"/>
        <v>-37.680176527972435</v>
      </c>
      <c r="CA13" s="20">
        <f t="shared" si="7"/>
        <v>82.24716759486546</v>
      </c>
      <c r="CB13" s="20">
        <f t="shared" si="7"/>
        <v>0.14888277318823384</v>
      </c>
      <c r="CC13" s="20">
        <f t="shared" si="7"/>
        <v>102.14936287057208</v>
      </c>
      <c r="CD13" s="20">
        <f t="shared" si="7"/>
        <v>4535.240336318915</v>
      </c>
      <c r="CE13" s="20">
        <f t="shared" si="7"/>
        <v>0</v>
      </c>
    </row>
    <row r="14" spans="2:83" ht="12.75" customHeight="1">
      <c r="B14" t="s">
        <v>43</v>
      </c>
      <c r="D14" s="10"/>
      <c r="E14" s="20">
        <f>'T1.2. Asset Reallocations'!F6</f>
        <v>-254031.00000000026</v>
      </c>
      <c r="F14" s="20">
        <f>'T1.2. Asset Reallocations'!G6</f>
        <v>-254031.00000000026</v>
      </c>
      <c r="G14" s="20">
        <f>'T1.2. Asset Reallocations'!H6</f>
        <v>-70644.73118563507</v>
      </c>
      <c r="H14" s="20">
        <f>'T1.2. Asset Reallocations'!I6</f>
        <v>-2681.561092661592</v>
      </c>
      <c r="I14" s="20">
        <f>'T1.2. Asset Reallocations'!J6</f>
        <v>-3482.4928628294874</v>
      </c>
      <c r="J14" s="20">
        <f>'T1.2. Asset Reallocations'!K6</f>
        <v>-3604.030248507159</v>
      </c>
      <c r="K14" s="20">
        <f>'T1.2. Asset Reallocations'!L6</f>
        <v>-3659.4208821383654</v>
      </c>
      <c r="L14" s="20">
        <f>'T1.2. Asset Reallocations'!M6</f>
        <v>-3847.105019862516</v>
      </c>
      <c r="M14" s="20">
        <f>'T1.2. Asset Reallocations'!N6</f>
        <v>-3972.2277783452737</v>
      </c>
      <c r="N14" s="20">
        <f>'T1.2. Asset Reallocations'!O6</f>
        <v>-3920.4225175191823</v>
      </c>
      <c r="O14" s="20">
        <f>'T1.2. Asset Reallocations'!P6</f>
        <v>-3872.202629498148</v>
      </c>
      <c r="P14" s="20">
        <f>'T1.2. Asset Reallocations'!Q6</f>
        <v>-3831.1534870873147</v>
      </c>
      <c r="Q14" s="20">
        <f>'T1.2. Asset Reallocations'!R6</f>
        <v>-3800.8604630917544</v>
      </c>
      <c r="R14" s="20">
        <f>'T1.2. Asset Reallocations'!S6</f>
        <v>-3840.2995639477303</v>
      </c>
      <c r="S14" s="20">
        <f>'T1.2. Asset Reallocations'!T6</f>
        <v>-3945.885416850215</v>
      </c>
      <c r="T14" s="20">
        <f>'T1.2. Asset Reallocations'!U6</f>
        <v>-4051.4712697526993</v>
      </c>
      <c r="U14" s="20">
        <f>'T1.2. Asset Reallocations'!V6</f>
        <v>-4024.763618562225</v>
      </c>
      <c r="V14" s="20">
        <f>'T1.2. Asset Reallocations'!W6</f>
        <v>-4053.4466010029573</v>
      </c>
      <c r="W14" s="20">
        <f>'T1.2. Asset Reallocations'!X6</f>
        <v>-4074.958837833503</v>
      </c>
      <c r="X14" s="20">
        <f>'T1.2. Asset Reallocations'!Y6</f>
        <v>-4092.885701858948</v>
      </c>
      <c r="Y14" s="20">
        <f>'T1.2. Asset Reallocations'!Z6</f>
        <v>-4044.665813837928</v>
      </c>
      <c r="Z14" s="20">
        <f>'T1.2. Asset Reallocations'!AA6</f>
        <v>-4051.8365594481</v>
      </c>
      <c r="AA14" s="20">
        <f>'T1.2. Asset Reallocations'!AB6</f>
        <v>-4114.3979386894935</v>
      </c>
      <c r="AB14" s="20">
        <f>'T1.2. Asset Reallocations'!AC6</f>
        <v>-4103.641820274221</v>
      </c>
      <c r="AC14" s="20">
        <f>'T1.2. Asset Reallocations'!AD6</f>
        <v>-4085.7149562487757</v>
      </c>
      <c r="AD14" s="20">
        <f>'T1.2. Asset Reallocations'!AE6</f>
        <v>-4001.6413401768223</v>
      </c>
      <c r="AE14" s="20">
        <f>'T1.2. Asset Reallocations'!AF6</f>
        <v>-3972.9583577361045</v>
      </c>
      <c r="AF14" s="20">
        <f>'T1.2. Asset Reallocations'!AG6</f>
        <v>-3870.9578776387207</v>
      </c>
      <c r="AG14" s="20">
        <f>'T1.2. Asset Reallocations'!AH6</f>
        <v>-3827.933403977644</v>
      </c>
      <c r="AH14" s="20">
        <f>'T1.2. Asset Reallocations'!AI6</f>
        <v>-3652.6154262235796</v>
      </c>
      <c r="AI14" s="20">
        <f>'T1.2. Asset Reallocations'!AJ6</f>
        <v>-3664.981586193695</v>
      </c>
      <c r="AJ14" s="20">
        <f>'T1.2. Asset Reallocations'!AK6</f>
        <v>-3545.0542420708807</v>
      </c>
      <c r="AK14" s="20">
        <f>'T1.2. Asset Reallocations'!AL6</f>
        <v>-3491.273649994502</v>
      </c>
      <c r="AL14" s="20">
        <f>'T1.2. Asset Reallocations'!AM6</f>
        <v>-3430.3223123079515</v>
      </c>
      <c r="AM14" s="20">
        <f>'T1.2. Asset Reallocations'!AN6</f>
        <v>-3303.224222574936</v>
      </c>
      <c r="AN14" s="20">
        <f>'T1.2. Asset Reallocations'!AO6</f>
        <v>-3297.663518519592</v>
      </c>
      <c r="AO14" s="20">
        <f>'T1.2. Asset Reallocations'!AP6</f>
        <v>-3166.9800559814757</v>
      </c>
      <c r="AP14" s="20">
        <f>'T1.2. Asset Reallocations'!AQ6</f>
        <v>-3106.0287182949396</v>
      </c>
      <c r="AQ14" s="20">
        <f>'T1.2. Asset Reallocations'!AR6</f>
        <v>-3045.077380608389</v>
      </c>
      <c r="AR14" s="20">
        <f>'T1.2. Asset Reallocations'!AS6</f>
        <v>-2980.5406701167594</v>
      </c>
      <c r="AS14" s="20">
        <f>'T1.2. Asset Reallocations'!AT6</f>
        <v>-3041.1267181078874</v>
      </c>
      <c r="AT14" s="20">
        <f>'T1.2. Asset Reallocations'!AU6</f>
        <v>-2903.272509959599</v>
      </c>
      <c r="AU14" s="20">
        <f>'T1.2. Asset Reallocations'!AV6</f>
        <v>-2883.370314683889</v>
      </c>
      <c r="AV14" s="20">
        <f>'T1.2. Asset Reallocations'!AW6</f>
        <v>-2793.735994556613</v>
      </c>
      <c r="AW14" s="20">
        <f>'T1.2. Asset Reallocations'!AX6</f>
        <v>-2700.5163016242514</v>
      </c>
      <c r="AX14" s="20">
        <f>'T1.2. Asset Reallocations'!AY6</f>
        <v>-2677.0287335434623</v>
      </c>
      <c r="AY14" s="20">
        <f>'T1.2. Asset Reallocations'!AZ6</f>
        <v>-2569.4675493907343</v>
      </c>
      <c r="AZ14" s="20">
        <f>'T1.2. Asset Reallocations'!BA6</f>
        <v>-2440.394128407461</v>
      </c>
      <c r="BA14" s="20">
        <f>'T1.2. Asset Reallocations'!BB6</f>
        <v>-2296.9792162038284</v>
      </c>
      <c r="BB14" s="20">
        <f>'T1.2. Asset Reallocations'!BC6</f>
        <v>-2094.588297563896</v>
      </c>
      <c r="BC14" s="20">
        <f>'T1.2. Asset Reallocations'!BD6</f>
        <v>-1951.1733853602636</v>
      </c>
      <c r="BD14" s="20">
        <f>'T1.2. Asset Reallocations'!BE6</f>
        <v>-1766.7093307457835</v>
      </c>
      <c r="BE14" s="20">
        <f>'T1.2. Asset Reallocations'!BF6</f>
        <v>-1809.3685147114666</v>
      </c>
      <c r="BF14" s="20">
        <f>'T1.2. Asset Reallocations'!BG6</f>
        <v>-1744.8318042198298</v>
      </c>
      <c r="BG14" s="20">
        <f>'T1.2. Asset Reallocations'!BH6</f>
        <v>-1551.5869624403422</v>
      </c>
      <c r="BH14" s="20">
        <f>'T1.2. Asset Reallocations'!BI6</f>
        <v>-1553.1970039951811</v>
      </c>
      <c r="BI14" s="20">
        <f>'T1.2. Asset Reallocations'!BJ6</f>
        <v>-1499.4164119188135</v>
      </c>
      <c r="BJ14" s="20">
        <f>'T1.2. Asset Reallocations'!BK6</f>
        <v>-1393.83055901634</v>
      </c>
      <c r="BK14" s="20">
        <f>'T1.2. Asset Reallocations'!BL6</f>
        <v>-1357.9768309654282</v>
      </c>
      <c r="BL14" s="20">
        <f>'T1.2. Asset Reallocations'!BM6</f>
        <v>-1322.1231029145201</v>
      </c>
      <c r="BM14" s="20">
        <f>'T1.2. Asset Reallocations'!BN6</f>
        <v>-1293.4401204737915</v>
      </c>
      <c r="BN14" s="20">
        <f>'T1.2. Asset Reallocations'!BO6</f>
        <v>-1191.4396403764076</v>
      </c>
      <c r="BO14" s="20">
        <f>'T1.2. Asset Reallocations'!BP6</f>
        <v>-1134.073675494954</v>
      </c>
      <c r="BP14" s="20">
        <f>'T1.2. Asset Reallocations'!BQ6</f>
        <v>-1003.3902129568451</v>
      </c>
      <c r="BQ14" s="20">
        <f>'T1.2. Asset Reallocations'!BR6</f>
        <v>-645.583511838584</v>
      </c>
      <c r="BR14" s="20">
        <f>'T1.2. Asset Reallocations'!BS6</f>
        <v>-581.0468013469435</v>
      </c>
      <c r="BS14" s="20">
        <f>'T1.2. Asset Reallocations'!BT6</f>
        <v>-446.77796600374495</v>
      </c>
      <c r="BT14" s="20">
        <f>'T1.2. Asset Reallocations'!BU6</f>
        <v>-364.3143914866523</v>
      </c>
      <c r="BU14" s="20">
        <f>'T1.2. Asset Reallocations'!BV6</f>
        <v>-347.99756901603905</v>
      </c>
      <c r="BV14" s="20">
        <f>'T1.2. Asset Reallocations'!BW6</f>
        <v>-485.48648746892286</v>
      </c>
      <c r="BW14" s="20">
        <f>'T1.2. Asset Reallocations'!BX6</f>
        <v>-340.4615337104442</v>
      </c>
      <c r="BX14" s="20">
        <f>'T1.2. Asset Reallocations'!BY6</f>
        <v>-257.9979591933552</v>
      </c>
      <c r="BY14" s="20">
        <f>'T1.2. Asset Reallocations'!BZ6</f>
        <v>-112.97300543488018</v>
      </c>
      <c r="BZ14" s="20">
        <f>'T1.2. Asset Reallocations'!CA6</f>
        <v>-37.680176527972435</v>
      </c>
      <c r="CA14" s="20">
        <f>'T1.2. Asset Reallocations'!CB6</f>
        <v>82.24716759486546</v>
      </c>
      <c r="CB14" s="20">
        <f>'T1.2. Asset Reallocations'!CC6</f>
        <v>0.14888277318823384</v>
      </c>
      <c r="CC14" s="20">
        <f>'T1.2. Asset Reallocations'!CD6</f>
        <v>102.14936287057208</v>
      </c>
      <c r="CD14" s="20">
        <f>'T1.2. Asset Reallocations'!CE6</f>
        <v>4535.240336318915</v>
      </c>
      <c r="CE14" s="20">
        <f>'T1.2. Asset Reallocations'!CF6</f>
        <v>0</v>
      </c>
    </row>
    <row r="15" spans="3:83" ht="12.75" customHeight="1">
      <c r="C15" s="4" t="s">
        <v>32</v>
      </c>
      <c r="D15" s="10"/>
      <c r="E15" s="20">
        <f>'T1.2. Asset Reallocations'!F9</f>
        <v>0</v>
      </c>
      <c r="F15" s="20">
        <f>'T1.2. Asset Reallocations'!G9</f>
        <v>0</v>
      </c>
      <c r="G15" s="20">
        <f>'T1.2. Asset Reallocations'!H9</f>
        <v>0</v>
      </c>
      <c r="H15" s="20">
        <f>'T1.2. Asset Reallocations'!I9</f>
        <v>0</v>
      </c>
      <c r="I15" s="20">
        <f>'T1.2. Asset Reallocations'!J9</f>
        <v>0</v>
      </c>
      <c r="J15" s="20">
        <f>'T1.2. Asset Reallocations'!K9</f>
        <v>0</v>
      </c>
      <c r="K15" s="20">
        <f>'T1.2. Asset Reallocations'!L9</f>
        <v>0</v>
      </c>
      <c r="L15" s="20">
        <f>'T1.2. Asset Reallocations'!M9</f>
        <v>0</v>
      </c>
      <c r="M15" s="20">
        <f>'T1.2. Asset Reallocations'!N9</f>
        <v>0</v>
      </c>
      <c r="N15" s="20">
        <f>'T1.2. Asset Reallocations'!O9</f>
        <v>0</v>
      </c>
      <c r="O15" s="20">
        <f>'T1.2. Asset Reallocations'!P9</f>
        <v>0</v>
      </c>
      <c r="P15" s="20">
        <f>'T1.2. Asset Reallocations'!Q9</f>
        <v>0</v>
      </c>
      <c r="Q15" s="20">
        <f>'T1.2. Asset Reallocations'!R9</f>
        <v>0</v>
      </c>
      <c r="R15" s="20">
        <f>'T1.2. Asset Reallocations'!S9</f>
        <v>0</v>
      </c>
      <c r="S15" s="20">
        <f>'T1.2. Asset Reallocations'!T9</f>
        <v>0</v>
      </c>
      <c r="T15" s="20">
        <f>'T1.2. Asset Reallocations'!U9</f>
        <v>0</v>
      </c>
      <c r="U15" s="20">
        <f>'T1.2. Asset Reallocations'!V9</f>
        <v>0</v>
      </c>
      <c r="V15" s="20">
        <f>'T1.2. Asset Reallocations'!W9</f>
        <v>0</v>
      </c>
      <c r="W15" s="20">
        <f>'T1.2. Asset Reallocations'!X9</f>
        <v>0</v>
      </c>
      <c r="X15" s="20">
        <f>'T1.2. Asset Reallocations'!Y9</f>
        <v>0</v>
      </c>
      <c r="Y15" s="20">
        <f>'T1.2. Asset Reallocations'!Z9</f>
        <v>0</v>
      </c>
      <c r="Z15" s="20">
        <f>'T1.2. Asset Reallocations'!AA9</f>
        <v>0</v>
      </c>
      <c r="AA15" s="20">
        <f>'T1.2. Asset Reallocations'!AB9</f>
        <v>0</v>
      </c>
      <c r="AB15" s="20">
        <f>'T1.2. Asset Reallocations'!AC9</f>
        <v>0</v>
      </c>
      <c r="AC15" s="20">
        <f>'T1.2. Asset Reallocations'!AD9</f>
        <v>0</v>
      </c>
      <c r="AD15" s="20">
        <f>'T1.2. Asset Reallocations'!AE9</f>
        <v>0</v>
      </c>
      <c r="AE15" s="20">
        <f>'T1.2. Asset Reallocations'!AF9</f>
        <v>0</v>
      </c>
      <c r="AF15" s="20">
        <f>'T1.2. Asset Reallocations'!AG9</f>
        <v>0</v>
      </c>
      <c r="AG15" s="20">
        <f>'T1.2. Asset Reallocations'!AH9</f>
        <v>0</v>
      </c>
      <c r="AH15" s="20">
        <f>'T1.2. Asset Reallocations'!AI9</f>
        <v>0</v>
      </c>
      <c r="AI15" s="20">
        <f>'T1.2. Asset Reallocations'!AJ9</f>
        <v>0</v>
      </c>
      <c r="AJ15" s="20">
        <f>'T1.2. Asset Reallocations'!AK9</f>
        <v>0</v>
      </c>
      <c r="AK15" s="20">
        <f>'T1.2. Asset Reallocations'!AL9</f>
        <v>0</v>
      </c>
      <c r="AL15" s="20">
        <f>'T1.2. Asset Reallocations'!AM9</f>
        <v>0</v>
      </c>
      <c r="AM15" s="20">
        <f>'T1.2. Asset Reallocations'!AN9</f>
        <v>0</v>
      </c>
      <c r="AN15" s="20">
        <f>'T1.2. Asset Reallocations'!AO9</f>
        <v>0</v>
      </c>
      <c r="AO15" s="20">
        <f>'T1.2. Asset Reallocations'!AP9</f>
        <v>0</v>
      </c>
      <c r="AP15" s="20">
        <f>'T1.2. Asset Reallocations'!AQ9</f>
        <v>0</v>
      </c>
      <c r="AQ15" s="20">
        <f>'T1.2. Asset Reallocations'!AR9</f>
        <v>0</v>
      </c>
      <c r="AR15" s="20">
        <f>'T1.2. Asset Reallocations'!AS9</f>
        <v>0</v>
      </c>
      <c r="AS15" s="20">
        <f>'T1.2. Asset Reallocations'!AT9</f>
        <v>0</v>
      </c>
      <c r="AT15" s="20">
        <f>'T1.2. Asset Reallocations'!AU9</f>
        <v>0</v>
      </c>
      <c r="AU15" s="20">
        <f>'T1.2. Asset Reallocations'!AV9</f>
        <v>0</v>
      </c>
      <c r="AV15" s="20">
        <f>'T1.2. Asset Reallocations'!AW9</f>
        <v>0</v>
      </c>
      <c r="AW15" s="20">
        <f>'T1.2. Asset Reallocations'!AX9</f>
        <v>0</v>
      </c>
      <c r="AX15" s="20">
        <f>'T1.2. Asset Reallocations'!AY9</f>
        <v>0</v>
      </c>
      <c r="AY15" s="20">
        <f>'T1.2. Asset Reallocations'!AZ9</f>
        <v>0</v>
      </c>
      <c r="AZ15" s="20">
        <f>'T1.2. Asset Reallocations'!BA9</f>
        <v>0</v>
      </c>
      <c r="BA15" s="20">
        <f>'T1.2. Asset Reallocations'!BB9</f>
        <v>0</v>
      </c>
      <c r="BB15" s="20">
        <f>'T1.2. Asset Reallocations'!BC9</f>
        <v>0</v>
      </c>
      <c r="BC15" s="20">
        <f>'T1.2. Asset Reallocations'!BD9</f>
        <v>0</v>
      </c>
      <c r="BD15" s="20">
        <f>'T1.2. Asset Reallocations'!BE9</f>
        <v>0</v>
      </c>
      <c r="BE15" s="20">
        <f>'T1.2. Asset Reallocations'!BF9</f>
        <v>0</v>
      </c>
      <c r="BF15" s="20">
        <f>'T1.2. Asset Reallocations'!BG9</f>
        <v>0</v>
      </c>
      <c r="BG15" s="20">
        <f>'T1.2. Asset Reallocations'!BH9</f>
        <v>0</v>
      </c>
      <c r="BH15" s="20">
        <f>'T1.2. Asset Reallocations'!BI9</f>
        <v>0</v>
      </c>
      <c r="BI15" s="20">
        <f>'T1.2. Asset Reallocations'!BJ9</f>
        <v>0</v>
      </c>
      <c r="BJ15" s="20">
        <f>'T1.2. Asset Reallocations'!BK9</f>
        <v>0</v>
      </c>
      <c r="BK15" s="20">
        <f>'T1.2. Asset Reallocations'!BL9</f>
        <v>0</v>
      </c>
      <c r="BL15" s="20">
        <f>'T1.2. Asset Reallocations'!BM9</f>
        <v>0</v>
      </c>
      <c r="BM15" s="20">
        <f>'T1.2. Asset Reallocations'!BN9</f>
        <v>0</v>
      </c>
      <c r="BN15" s="20">
        <f>'T1.2. Asset Reallocations'!BO9</f>
        <v>0</v>
      </c>
      <c r="BO15" s="20">
        <f>'T1.2. Asset Reallocations'!BP9</f>
        <v>0</v>
      </c>
      <c r="BP15" s="20">
        <f>'T1.2. Asset Reallocations'!BQ9</f>
        <v>0</v>
      </c>
      <c r="BQ15" s="20">
        <f>'T1.2. Asset Reallocations'!BR9</f>
        <v>0</v>
      </c>
      <c r="BR15" s="20">
        <f>'T1.2. Asset Reallocations'!BS9</f>
        <v>0</v>
      </c>
      <c r="BS15" s="20">
        <f>'T1.2. Asset Reallocations'!BT9</f>
        <v>0</v>
      </c>
      <c r="BT15" s="20">
        <f>'T1.2. Asset Reallocations'!BU9</f>
        <v>0</v>
      </c>
      <c r="BU15" s="20">
        <f>'T1.2. Asset Reallocations'!BV9</f>
        <v>0</v>
      </c>
      <c r="BV15" s="20">
        <f>'T1.2. Asset Reallocations'!BW9</f>
        <v>0</v>
      </c>
      <c r="BW15" s="20">
        <f>'T1.2. Asset Reallocations'!BX9</f>
        <v>0</v>
      </c>
      <c r="BX15" s="20">
        <f>'T1.2. Asset Reallocations'!BY9</f>
        <v>0</v>
      </c>
      <c r="BY15" s="20">
        <f>'T1.2. Asset Reallocations'!BZ9</f>
        <v>0</v>
      </c>
      <c r="BZ15" s="20">
        <f>'T1.2. Asset Reallocations'!CA9</f>
        <v>0</v>
      </c>
      <c r="CA15" s="20">
        <f>'T1.2. Asset Reallocations'!CB9</f>
        <v>0</v>
      </c>
      <c r="CB15" s="20">
        <f>'T1.2. Asset Reallocations'!CC9</f>
        <v>0</v>
      </c>
      <c r="CC15" s="20">
        <f>'T1.2. Asset Reallocations'!CD9</f>
        <v>0</v>
      </c>
      <c r="CD15" s="20">
        <f>'T1.2. Asset Reallocations'!CE9</f>
        <v>0</v>
      </c>
      <c r="CE15" s="20">
        <f>'T1.2. Asset Reallocations'!CF9</f>
        <v>0</v>
      </c>
    </row>
    <row r="16" spans="3:83" ht="12.75" customHeight="1">
      <c r="C16" s="4" t="s">
        <v>112</v>
      </c>
      <c r="D16" s="10"/>
      <c r="E16" s="20">
        <f>'T1.2. Asset Reallocations'!F10</f>
        <v>254031.00000000026</v>
      </c>
      <c r="F16" s="20">
        <f>'T1.2. Asset Reallocations'!G10</f>
        <v>254031.00000000026</v>
      </c>
      <c r="G16" s="20">
        <f>'T1.2. Asset Reallocations'!H10</f>
        <v>70644.73118563507</v>
      </c>
      <c r="H16" s="20">
        <f>'T1.2. Asset Reallocations'!I10</f>
        <v>2681.561092661592</v>
      </c>
      <c r="I16" s="20">
        <f>'T1.2. Asset Reallocations'!J10</f>
        <v>3482.4928628294874</v>
      </c>
      <c r="J16" s="20">
        <f>'T1.2. Asset Reallocations'!K10</f>
        <v>3604.030248507159</v>
      </c>
      <c r="K16" s="20">
        <f>'T1.2. Asset Reallocations'!L10</f>
        <v>3659.4208821383654</v>
      </c>
      <c r="L16" s="20">
        <f>'T1.2. Asset Reallocations'!M10</f>
        <v>3847.105019862516</v>
      </c>
      <c r="M16" s="20">
        <f>'T1.2. Asset Reallocations'!N10</f>
        <v>3972.2277783452737</v>
      </c>
      <c r="N16" s="20">
        <f>'T1.2. Asset Reallocations'!O10</f>
        <v>3920.4225175191823</v>
      </c>
      <c r="O16" s="20">
        <f>'T1.2. Asset Reallocations'!P10</f>
        <v>3872.202629498148</v>
      </c>
      <c r="P16" s="20">
        <f>'T1.2. Asset Reallocations'!Q10</f>
        <v>3831.1534870873147</v>
      </c>
      <c r="Q16" s="20">
        <f>'T1.2. Asset Reallocations'!R10</f>
        <v>3800.8604630917544</v>
      </c>
      <c r="R16" s="20">
        <f>'T1.2. Asset Reallocations'!S10</f>
        <v>3840.2995639477303</v>
      </c>
      <c r="S16" s="20">
        <f>'T1.2. Asset Reallocations'!T10</f>
        <v>3945.885416850215</v>
      </c>
      <c r="T16" s="20">
        <f>'T1.2. Asset Reallocations'!U10</f>
        <v>4051.4712697526993</v>
      </c>
      <c r="U16" s="20">
        <f>'T1.2. Asset Reallocations'!V10</f>
        <v>4024.763618562225</v>
      </c>
      <c r="V16" s="20">
        <f>'T1.2. Asset Reallocations'!W10</f>
        <v>4053.4466010029573</v>
      </c>
      <c r="W16" s="20">
        <f>'T1.2. Asset Reallocations'!X10</f>
        <v>4074.958837833503</v>
      </c>
      <c r="X16" s="20">
        <f>'T1.2. Asset Reallocations'!Y10</f>
        <v>4092.885701858948</v>
      </c>
      <c r="Y16" s="20">
        <f>'T1.2. Asset Reallocations'!Z10</f>
        <v>4044.665813837928</v>
      </c>
      <c r="Z16" s="20">
        <f>'T1.2. Asset Reallocations'!AA10</f>
        <v>4051.8365594481</v>
      </c>
      <c r="AA16" s="20">
        <f>'T1.2. Asset Reallocations'!AB10</f>
        <v>4114.3979386894935</v>
      </c>
      <c r="AB16" s="20">
        <f>'T1.2. Asset Reallocations'!AC10</f>
        <v>4103.641820274221</v>
      </c>
      <c r="AC16" s="20">
        <f>'T1.2. Asset Reallocations'!AD10</f>
        <v>4085.7149562487757</v>
      </c>
      <c r="AD16" s="20">
        <f>'T1.2. Asset Reallocations'!AE10</f>
        <v>4001.6413401768223</v>
      </c>
      <c r="AE16" s="20">
        <f>'T1.2. Asset Reallocations'!AF10</f>
        <v>3972.9583577361045</v>
      </c>
      <c r="AF16" s="20">
        <f>'T1.2. Asset Reallocations'!AG10</f>
        <v>3870.9578776387207</v>
      </c>
      <c r="AG16" s="20">
        <f>'T1.2. Asset Reallocations'!AH10</f>
        <v>3827.933403977644</v>
      </c>
      <c r="AH16" s="20">
        <f>'T1.2. Asset Reallocations'!AI10</f>
        <v>3652.6154262235796</v>
      </c>
      <c r="AI16" s="20">
        <f>'T1.2. Asset Reallocations'!AJ10</f>
        <v>3664.981586193695</v>
      </c>
      <c r="AJ16" s="20">
        <f>'T1.2. Asset Reallocations'!AK10</f>
        <v>3545.0542420708807</v>
      </c>
      <c r="AK16" s="20">
        <f>'T1.2. Asset Reallocations'!AL10</f>
        <v>3491.273649994502</v>
      </c>
      <c r="AL16" s="20">
        <f>'T1.2. Asset Reallocations'!AM10</f>
        <v>3430.3223123079515</v>
      </c>
      <c r="AM16" s="20">
        <f>'T1.2. Asset Reallocations'!AN10</f>
        <v>3303.224222574936</v>
      </c>
      <c r="AN16" s="20">
        <f>'T1.2. Asset Reallocations'!AO10</f>
        <v>3297.663518519592</v>
      </c>
      <c r="AO16" s="20">
        <f>'T1.2. Asset Reallocations'!AP10</f>
        <v>3166.9800559814757</v>
      </c>
      <c r="AP16" s="20">
        <f>'T1.2. Asset Reallocations'!AQ10</f>
        <v>3106.0287182949396</v>
      </c>
      <c r="AQ16" s="20">
        <f>'T1.2. Asset Reallocations'!AR10</f>
        <v>3045.077380608389</v>
      </c>
      <c r="AR16" s="20">
        <f>'T1.2. Asset Reallocations'!AS10</f>
        <v>2980.5406701167594</v>
      </c>
      <c r="AS16" s="20">
        <f>'T1.2. Asset Reallocations'!AT10</f>
        <v>3041.1267181078874</v>
      </c>
      <c r="AT16" s="20">
        <f>'T1.2. Asset Reallocations'!AU10</f>
        <v>2903.272509959599</v>
      </c>
      <c r="AU16" s="20">
        <f>'T1.2. Asset Reallocations'!AV10</f>
        <v>2883.370314683889</v>
      </c>
      <c r="AV16" s="20">
        <f>'T1.2. Asset Reallocations'!AW10</f>
        <v>2793.735994556613</v>
      </c>
      <c r="AW16" s="20">
        <f>'T1.2. Asset Reallocations'!AX10</f>
        <v>2700.5163016242514</v>
      </c>
      <c r="AX16" s="20">
        <f>'T1.2. Asset Reallocations'!AY10</f>
        <v>2677.0287335434623</v>
      </c>
      <c r="AY16" s="20">
        <f>'T1.2. Asset Reallocations'!AZ10</f>
        <v>2569.4675493907343</v>
      </c>
      <c r="AZ16" s="20">
        <f>'T1.2. Asset Reallocations'!BA10</f>
        <v>2440.394128407461</v>
      </c>
      <c r="BA16" s="20">
        <f>'T1.2. Asset Reallocations'!BB10</f>
        <v>2296.9792162038284</v>
      </c>
      <c r="BB16" s="20">
        <f>'T1.2. Asset Reallocations'!BC10</f>
        <v>2094.588297563896</v>
      </c>
      <c r="BC16" s="20">
        <f>'T1.2. Asset Reallocations'!BD10</f>
        <v>1951.1733853602636</v>
      </c>
      <c r="BD16" s="20">
        <f>'T1.2. Asset Reallocations'!BE10</f>
        <v>1766.7093307457835</v>
      </c>
      <c r="BE16" s="20">
        <f>'T1.2. Asset Reallocations'!BF10</f>
        <v>1809.3685147114666</v>
      </c>
      <c r="BF16" s="20">
        <f>'T1.2. Asset Reallocations'!BG10</f>
        <v>1744.8318042198298</v>
      </c>
      <c r="BG16" s="20">
        <f>'T1.2. Asset Reallocations'!BH10</f>
        <v>1551.5869624403422</v>
      </c>
      <c r="BH16" s="20">
        <f>'T1.2. Asset Reallocations'!BI10</f>
        <v>1553.1970039951811</v>
      </c>
      <c r="BI16" s="20">
        <f>'T1.2. Asset Reallocations'!BJ10</f>
        <v>1499.4164119188135</v>
      </c>
      <c r="BJ16" s="20">
        <f>'T1.2. Asset Reallocations'!BK10</f>
        <v>1393.83055901634</v>
      </c>
      <c r="BK16" s="20">
        <f>'T1.2. Asset Reallocations'!BL10</f>
        <v>1357.9768309654282</v>
      </c>
      <c r="BL16" s="20">
        <f>'T1.2. Asset Reallocations'!BM10</f>
        <v>1322.1231029145201</v>
      </c>
      <c r="BM16" s="20">
        <f>'T1.2. Asset Reallocations'!BN10</f>
        <v>1293.4401204737915</v>
      </c>
      <c r="BN16" s="20">
        <f>'T1.2. Asset Reallocations'!BO10</f>
        <v>1191.4396403764076</v>
      </c>
      <c r="BO16" s="20">
        <f>'T1.2. Asset Reallocations'!BP10</f>
        <v>1134.073675494954</v>
      </c>
      <c r="BP16" s="20">
        <f>'T1.2. Asset Reallocations'!BQ10</f>
        <v>1003.3902129568451</v>
      </c>
      <c r="BQ16" s="20">
        <f>'T1.2. Asset Reallocations'!BR10</f>
        <v>645.583511838584</v>
      </c>
      <c r="BR16" s="20">
        <f>'T1.2. Asset Reallocations'!BS10</f>
        <v>581.0468013469435</v>
      </c>
      <c r="BS16" s="20">
        <f>'T1.2. Asset Reallocations'!BT10</f>
        <v>446.77796600374495</v>
      </c>
      <c r="BT16" s="20">
        <f>'T1.2. Asset Reallocations'!BU10</f>
        <v>364.3143914866523</v>
      </c>
      <c r="BU16" s="20">
        <f>'T1.2. Asset Reallocations'!BV10</f>
        <v>347.99756901603905</v>
      </c>
      <c r="BV16" s="20">
        <f>'T1.2. Asset Reallocations'!BW10</f>
        <v>485.48648746892286</v>
      </c>
      <c r="BW16" s="20">
        <f>'T1.2. Asset Reallocations'!BX10</f>
        <v>340.4615337104442</v>
      </c>
      <c r="BX16" s="20">
        <f>'T1.2. Asset Reallocations'!BY10</f>
        <v>257.9979591933552</v>
      </c>
      <c r="BY16" s="20">
        <f>'T1.2. Asset Reallocations'!BZ10</f>
        <v>112.97300543488018</v>
      </c>
      <c r="BZ16" s="20">
        <f>'T1.2. Asset Reallocations'!CA10</f>
        <v>37.680176527972435</v>
      </c>
      <c r="CA16" s="20">
        <f>'T1.2. Asset Reallocations'!CB10</f>
        <v>-82.24716759486546</v>
      </c>
      <c r="CB16" s="20">
        <f>'T1.2. Asset Reallocations'!CC10</f>
        <v>-0.14888277318823384</v>
      </c>
      <c r="CC16" s="20">
        <f>'T1.2. Asset Reallocations'!CD10</f>
        <v>-102.14936287057208</v>
      </c>
      <c r="CD16" s="20">
        <f>'T1.2. Asset Reallocations'!CE10</f>
        <v>-4535.240336318915</v>
      </c>
      <c r="CE16" s="20">
        <f>'T1.2. Asset Reallocations'!CF10</f>
        <v>0</v>
      </c>
    </row>
    <row r="17" spans="2:83" ht="12.75" customHeight="1">
      <c r="B17" t="s">
        <v>9</v>
      </c>
      <c r="D17" s="1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row>
    <row r="18" spans="3:83" ht="12.75" customHeight="1">
      <c r="C18" s="4" t="s">
        <v>32</v>
      </c>
      <c r="D18" s="1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row>
    <row r="19" spans="3:83" ht="12.75" customHeight="1">
      <c r="C19" s="4" t="s">
        <v>113</v>
      </c>
      <c r="D19" s="1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row>
    <row r="20" spans="1:83" ht="12.75" customHeight="1">
      <c r="A20" t="s">
        <v>10</v>
      </c>
      <c r="B20" s="4"/>
      <c r="C20" s="4"/>
      <c r="D20" s="10"/>
      <c r="E20" s="20">
        <f>E21+E22</f>
        <v>1.8553691916167736E-10</v>
      </c>
      <c r="F20" s="20">
        <f aca="true" t="shared" si="8" ref="F20:BQ20">F21+F22</f>
        <v>1.8553691916167736E-10</v>
      </c>
      <c r="G20" s="20">
        <f t="shared" si="8"/>
        <v>71405.72045301725</v>
      </c>
      <c r="H20" s="20">
        <f t="shared" si="8"/>
        <v>3443.9595994278125</v>
      </c>
      <c r="I20" s="20">
        <f t="shared" si="8"/>
        <v>4242.777510519642</v>
      </c>
      <c r="J20" s="20">
        <f t="shared" si="8"/>
        <v>4362.201037121254</v>
      </c>
      <c r="K20" s="20">
        <f t="shared" si="8"/>
        <v>4415.47781167639</v>
      </c>
      <c r="L20" s="20">
        <f t="shared" si="8"/>
        <v>4601.752710016501</v>
      </c>
      <c r="M20" s="20">
        <f t="shared" si="8"/>
        <v>4729.69394726735</v>
      </c>
      <c r="N20" s="20">
        <f t="shared" si="8"/>
        <v>4681.411784901349</v>
      </c>
      <c r="O20" s="20">
        <f t="shared" si="8"/>
        <v>4638.124234724471</v>
      </c>
      <c r="P20" s="20">
        <f t="shared" si="8"/>
        <v>4604.121289233827</v>
      </c>
      <c r="Q20" s="20">
        <f t="shared" si="8"/>
        <v>4581.579081850498</v>
      </c>
      <c r="R20" s="20">
        <f t="shared" si="8"/>
        <v>4628.768999318715</v>
      </c>
      <c r="S20" s="20">
        <f t="shared" si="8"/>
        <v>4742.105668833419</v>
      </c>
      <c r="T20" s="20">
        <f t="shared" si="8"/>
        <v>4855.442338348127</v>
      </c>
      <c r="U20" s="20">
        <f t="shared" si="8"/>
        <v>4834.371644693817</v>
      </c>
      <c r="V20" s="20">
        <f t="shared" si="8"/>
        <v>4773.751918040889</v>
      </c>
      <c r="W20" s="20">
        <f t="shared" si="8"/>
        <v>4713.052469839714</v>
      </c>
      <c r="X20" s="20">
        <f t="shared" si="8"/>
        <v>4615.926945026203</v>
      </c>
      <c r="Y20" s="20">
        <f t="shared" si="8"/>
        <v>4399.286678571799</v>
      </c>
      <c r="Z20" s="20">
        <f t="shared" si="8"/>
        <v>4209.222397282702</v>
      </c>
      <c r="AA20" s="20">
        <f t="shared" si="8"/>
        <v>4044.6504400009117</v>
      </c>
      <c r="AB20" s="20">
        <f t="shared" si="8"/>
        <v>3789.437304948306</v>
      </c>
      <c r="AC20" s="20">
        <f t="shared" si="8"/>
        <v>3505.87139720773</v>
      </c>
      <c r="AD20" s="20">
        <f t="shared" si="8"/>
        <v>3192.4895299064037</v>
      </c>
      <c r="AE20" s="20">
        <f t="shared" si="8"/>
        <v>2965.5568610814053</v>
      </c>
      <c r="AF20" s="20">
        <f t="shared" si="8"/>
        <v>2656.9928718940264</v>
      </c>
      <c r="AG20" s="20">
        <f t="shared" si="8"/>
        <v>2321.9029805797795</v>
      </c>
      <c r="AH20" s="20">
        <f t="shared" si="8"/>
        <v>1749.0230857915494</v>
      </c>
      <c r="AI20" s="20">
        <f t="shared" si="8"/>
        <v>1279.9499246366295</v>
      </c>
      <c r="AJ20" s="20">
        <f t="shared" si="8"/>
        <v>993.3206570452194</v>
      </c>
      <c r="AK20" s="20">
        <f t="shared" si="8"/>
        <v>905.3843044335181</v>
      </c>
      <c r="AL20" s="20">
        <f t="shared" si="8"/>
        <v>770.4454556349219</v>
      </c>
      <c r="AM20" s="20">
        <f t="shared" si="8"/>
        <v>176.4880509787472</v>
      </c>
      <c r="AN20" s="20">
        <f t="shared" si="8"/>
        <v>-241.39572927228892</v>
      </c>
      <c r="AO20" s="20">
        <f t="shared" si="8"/>
        <v>-744.1646314735635</v>
      </c>
      <c r="AP20" s="20">
        <f t="shared" si="8"/>
        <v>-1017.1114373592</v>
      </c>
      <c r="AQ20" s="20">
        <f t="shared" si="8"/>
        <v>-1312.3315984398814</v>
      </c>
      <c r="AR20" s="20">
        <f t="shared" si="8"/>
        <v>-1687.5664003980692</v>
      </c>
      <c r="AS20" s="20">
        <f t="shared" si="8"/>
        <v>-1927.9954770546683</v>
      </c>
      <c r="AT20" s="20">
        <f t="shared" si="8"/>
        <v>-2400.5226744844103</v>
      </c>
      <c r="AU20" s="20">
        <f t="shared" si="8"/>
        <v>-2679.5084385232567</v>
      </c>
      <c r="AV20" s="20">
        <f t="shared" si="8"/>
        <v>-3202.194597083385</v>
      </c>
      <c r="AW20" s="20">
        <f t="shared" si="8"/>
        <v>-3534.0290065772697</v>
      </c>
      <c r="AX20" s="20">
        <f t="shared" si="8"/>
        <v>-3654.2598815265383</v>
      </c>
      <c r="AY20" s="20">
        <f t="shared" si="8"/>
        <v>-3597.1725897968813</v>
      </c>
      <c r="AZ20" s="20">
        <f t="shared" si="8"/>
        <v>-3725.128213954734</v>
      </c>
      <c r="BA20" s="20">
        <f t="shared" si="8"/>
        <v>-4217.090053468728</v>
      </c>
      <c r="BB20" s="20">
        <f t="shared" si="8"/>
        <v>-4950.796632781961</v>
      </c>
      <c r="BC20" s="20">
        <f t="shared" si="8"/>
        <v>-5412.2062009871515</v>
      </c>
      <c r="BD20" s="20">
        <f t="shared" si="8"/>
        <v>-5573.387981164177</v>
      </c>
      <c r="BE20" s="20">
        <f t="shared" si="8"/>
        <v>-5290.733053051039</v>
      </c>
      <c r="BF20" s="20">
        <f t="shared" si="8"/>
        <v>-4928.85829771703</v>
      </c>
      <c r="BG20" s="20">
        <f t="shared" si="8"/>
        <v>-4755.90501211434</v>
      </c>
      <c r="BH20" s="20">
        <f t="shared" si="8"/>
        <v>-4604.27139939474</v>
      </c>
      <c r="BI20" s="20">
        <f t="shared" si="8"/>
        <v>-4663.127623513221</v>
      </c>
      <c r="BJ20" s="20">
        <f t="shared" si="8"/>
        <v>-4943.726630395495</v>
      </c>
      <c r="BK20" s="20">
        <f t="shared" si="8"/>
        <v>-5223.009768287698</v>
      </c>
      <c r="BL20" s="20">
        <f t="shared" si="8"/>
        <v>-5322.002384821978</v>
      </c>
      <c r="BM20" s="20">
        <f t="shared" si="8"/>
        <v>-5242.943365680923</v>
      </c>
      <c r="BN20" s="20">
        <f t="shared" si="8"/>
        <v>-5116.513171935453</v>
      </c>
      <c r="BO20" s="20">
        <f t="shared" si="8"/>
        <v>-4780.014111947074</v>
      </c>
      <c r="BP20" s="20">
        <f t="shared" si="8"/>
        <v>-4527.703577810482</v>
      </c>
      <c r="BQ20" s="20">
        <f t="shared" si="8"/>
        <v>-4647.29831066268</v>
      </c>
      <c r="BR20" s="20">
        <f aca="true" t="shared" si="9" ref="BR20:CE20">BR21+BR22</f>
        <v>-4635.093549091274</v>
      </c>
      <c r="BS20" s="20">
        <f t="shared" si="9"/>
        <v>-4761.532233386541</v>
      </c>
      <c r="BT20" s="20">
        <f t="shared" si="9"/>
        <v>-4893.770786729958</v>
      </c>
      <c r="BU20" s="20">
        <f t="shared" si="9"/>
        <v>-5029.172252677861</v>
      </c>
      <c r="BV20" s="20">
        <f t="shared" si="9"/>
        <v>-5107.460057952451</v>
      </c>
      <c r="BW20" s="20">
        <f t="shared" si="9"/>
        <v>-5499.549660686386</v>
      </c>
      <c r="BX20" s="20">
        <f t="shared" si="9"/>
        <v>-5798.3107460860065</v>
      </c>
      <c r="BY20" s="20">
        <f t="shared" si="9"/>
        <v>-5931.588224033868</v>
      </c>
      <c r="BZ20" s="20">
        <f t="shared" si="9"/>
        <v>-5679.685851376806</v>
      </c>
      <c r="CA20" s="20">
        <f t="shared" si="9"/>
        <v>-5672.582577455159</v>
      </c>
      <c r="CB20" s="20">
        <f t="shared" si="9"/>
        <v>-5367.118277091041</v>
      </c>
      <c r="CC20" s="20">
        <f t="shared" si="9"/>
        <v>-5198.318738281839</v>
      </c>
      <c r="CD20" s="20">
        <f t="shared" si="9"/>
        <v>-8333.11017732311</v>
      </c>
      <c r="CE20" s="20">
        <f t="shared" si="9"/>
        <v>0</v>
      </c>
    </row>
    <row r="21" spans="2:83" ht="12.75" customHeight="1">
      <c r="B21" s="4" t="s">
        <v>8</v>
      </c>
      <c r="C21" s="4"/>
      <c r="D21" s="10"/>
      <c r="E21" s="20">
        <f>'T1.3. Public Transfers'!E6</f>
        <v>1.8553691916167736E-10</v>
      </c>
      <c r="F21" s="20">
        <f>'T1.3. Public Transfers'!F6</f>
        <v>1.8553691916167736E-10</v>
      </c>
      <c r="G21" s="20">
        <f>'T1.3. Public Transfers'!G6</f>
        <v>71405.72045301725</v>
      </c>
      <c r="H21" s="20">
        <f>'T1.3. Public Transfers'!H6</f>
        <v>3443.9595994278125</v>
      </c>
      <c r="I21" s="20">
        <f>'T1.3. Public Transfers'!I6</f>
        <v>4242.777510519642</v>
      </c>
      <c r="J21" s="20">
        <f>'T1.3. Public Transfers'!J6</f>
        <v>4362.201037121254</v>
      </c>
      <c r="K21" s="20">
        <f>'T1.3. Public Transfers'!K6</f>
        <v>4415.47781167639</v>
      </c>
      <c r="L21" s="20">
        <f>'T1.3. Public Transfers'!L6</f>
        <v>4601.752710016501</v>
      </c>
      <c r="M21" s="20">
        <f>'T1.3. Public Transfers'!M6</f>
        <v>4729.69394726735</v>
      </c>
      <c r="N21" s="20">
        <f>'T1.3. Public Transfers'!N6</f>
        <v>4681.411784901349</v>
      </c>
      <c r="O21" s="20">
        <f>'T1.3. Public Transfers'!O6</f>
        <v>4638.124234724471</v>
      </c>
      <c r="P21" s="20">
        <f>'T1.3. Public Transfers'!P6</f>
        <v>4604.121289233827</v>
      </c>
      <c r="Q21" s="20">
        <f>'T1.3. Public Transfers'!Q6</f>
        <v>4581.579081850498</v>
      </c>
      <c r="R21" s="20">
        <f>'T1.3. Public Transfers'!R6</f>
        <v>4628.768999318715</v>
      </c>
      <c r="S21" s="20">
        <f>'T1.3. Public Transfers'!S6</f>
        <v>4742.105668833419</v>
      </c>
      <c r="T21" s="20">
        <f>'T1.3. Public Transfers'!T6</f>
        <v>4855.442338348127</v>
      </c>
      <c r="U21" s="20">
        <f>'T1.3. Public Transfers'!U6</f>
        <v>4834.371644693817</v>
      </c>
      <c r="V21" s="20">
        <f>'T1.3. Public Transfers'!V6</f>
        <v>4773.751918040889</v>
      </c>
      <c r="W21" s="20">
        <f>'T1.3. Public Transfers'!W6</f>
        <v>4713.052469839714</v>
      </c>
      <c r="X21" s="20">
        <f>'T1.3. Public Transfers'!X6</f>
        <v>4615.926945026203</v>
      </c>
      <c r="Y21" s="20">
        <f>'T1.3. Public Transfers'!Y6</f>
        <v>4399.286678571799</v>
      </c>
      <c r="Z21" s="20">
        <f>'T1.3. Public Transfers'!Z6</f>
        <v>4209.222397282702</v>
      </c>
      <c r="AA21" s="20">
        <f>'T1.3. Public Transfers'!AA6</f>
        <v>4044.6504400009117</v>
      </c>
      <c r="AB21" s="20">
        <f>'T1.3. Public Transfers'!AB6</f>
        <v>3789.437304948306</v>
      </c>
      <c r="AC21" s="20">
        <f>'T1.3. Public Transfers'!AC6</f>
        <v>3505.87139720773</v>
      </c>
      <c r="AD21" s="20">
        <f>'T1.3. Public Transfers'!AD6</f>
        <v>3192.4895299064037</v>
      </c>
      <c r="AE21" s="20">
        <f>'T1.3. Public Transfers'!AE6</f>
        <v>2965.5568610814053</v>
      </c>
      <c r="AF21" s="20">
        <f>'T1.3. Public Transfers'!AF6</f>
        <v>2656.9928718940264</v>
      </c>
      <c r="AG21" s="20">
        <f>'T1.3. Public Transfers'!AG6</f>
        <v>2321.9029805797795</v>
      </c>
      <c r="AH21" s="20">
        <f>'T1.3. Public Transfers'!AH6</f>
        <v>1749.0230857915494</v>
      </c>
      <c r="AI21" s="20">
        <f>'T1.3. Public Transfers'!AI6</f>
        <v>1279.9499246366295</v>
      </c>
      <c r="AJ21" s="20">
        <f>'T1.3. Public Transfers'!AJ6</f>
        <v>993.3206570452194</v>
      </c>
      <c r="AK21" s="20">
        <f>'T1.3. Public Transfers'!AK6</f>
        <v>905.3843044335181</v>
      </c>
      <c r="AL21" s="20">
        <f>'T1.3. Public Transfers'!AL6</f>
        <v>770.4454556349219</v>
      </c>
      <c r="AM21" s="20">
        <f>'T1.3. Public Transfers'!AM6</f>
        <v>176.4880509787472</v>
      </c>
      <c r="AN21" s="20">
        <f>'T1.3. Public Transfers'!AN6</f>
        <v>-241.39572927228892</v>
      </c>
      <c r="AO21" s="20">
        <f>'T1.3. Public Transfers'!AO6</f>
        <v>-744.1646314735635</v>
      </c>
      <c r="AP21" s="20">
        <f>'T1.3. Public Transfers'!AP6</f>
        <v>-1017.1114373592</v>
      </c>
      <c r="AQ21" s="20">
        <f>'T1.3. Public Transfers'!AQ6</f>
        <v>-1312.3315984398814</v>
      </c>
      <c r="AR21" s="20">
        <f>'T1.3. Public Transfers'!AR6</f>
        <v>-1687.5664003980692</v>
      </c>
      <c r="AS21" s="20">
        <f>'T1.3. Public Transfers'!AS6</f>
        <v>-1927.9954770546683</v>
      </c>
      <c r="AT21" s="20">
        <f>'T1.3. Public Transfers'!AT6</f>
        <v>-2400.5226744844103</v>
      </c>
      <c r="AU21" s="20">
        <f>'T1.3. Public Transfers'!AU6</f>
        <v>-2679.5084385232567</v>
      </c>
      <c r="AV21" s="20">
        <f>'T1.3. Public Transfers'!AV6</f>
        <v>-3202.194597083385</v>
      </c>
      <c r="AW21" s="20">
        <f>'T1.3. Public Transfers'!AW6</f>
        <v>-3534.0290065772697</v>
      </c>
      <c r="AX21" s="20">
        <f>'T1.3. Public Transfers'!AX6</f>
        <v>-3654.2598815265383</v>
      </c>
      <c r="AY21" s="20">
        <f>'T1.3. Public Transfers'!AY6</f>
        <v>-3597.1725897968813</v>
      </c>
      <c r="AZ21" s="20">
        <f>'T1.3. Public Transfers'!AZ6</f>
        <v>-3725.128213954734</v>
      </c>
      <c r="BA21" s="20">
        <f>'T1.3. Public Transfers'!BA6</f>
        <v>-4217.090053468728</v>
      </c>
      <c r="BB21" s="20">
        <f>'T1.3. Public Transfers'!BB6</f>
        <v>-4950.796632781961</v>
      </c>
      <c r="BC21" s="20">
        <f>'T1.3. Public Transfers'!BC6</f>
        <v>-5412.2062009871515</v>
      </c>
      <c r="BD21" s="20">
        <f>'T1.3. Public Transfers'!BD6</f>
        <v>-5573.387981164177</v>
      </c>
      <c r="BE21" s="20">
        <f>'T1.3. Public Transfers'!BE6</f>
        <v>-5290.733053051039</v>
      </c>
      <c r="BF21" s="20">
        <f>'T1.3. Public Transfers'!BF6</f>
        <v>-4928.85829771703</v>
      </c>
      <c r="BG21" s="20">
        <f>'T1.3. Public Transfers'!BG6</f>
        <v>-4755.90501211434</v>
      </c>
      <c r="BH21" s="20">
        <f>'T1.3. Public Transfers'!BH6</f>
        <v>-4604.27139939474</v>
      </c>
      <c r="BI21" s="20">
        <f>'T1.3. Public Transfers'!BI6</f>
        <v>-4663.127623513221</v>
      </c>
      <c r="BJ21" s="20">
        <f>'T1.3. Public Transfers'!BJ6</f>
        <v>-4943.726630395495</v>
      </c>
      <c r="BK21" s="20">
        <f>'T1.3. Public Transfers'!BK6</f>
        <v>-5223.009768287698</v>
      </c>
      <c r="BL21" s="20">
        <f>'T1.3. Public Transfers'!BL6</f>
        <v>-5322.002384821978</v>
      </c>
      <c r="BM21" s="20">
        <f>'T1.3. Public Transfers'!BM6</f>
        <v>-5242.943365680923</v>
      </c>
      <c r="BN21" s="20">
        <f>'T1.3. Public Transfers'!BN6</f>
        <v>-5116.513171935453</v>
      </c>
      <c r="BO21" s="20">
        <f>'T1.3. Public Transfers'!BO6</f>
        <v>-4780.014111947074</v>
      </c>
      <c r="BP21" s="20">
        <f>'T1.3. Public Transfers'!BP6</f>
        <v>-4527.703577810482</v>
      </c>
      <c r="BQ21" s="20">
        <f>'T1.3. Public Transfers'!BQ6</f>
        <v>-4647.29831066268</v>
      </c>
      <c r="BR21" s="20">
        <f>'T1.3. Public Transfers'!BR6</f>
        <v>-4635.093549091274</v>
      </c>
      <c r="BS21" s="20">
        <f>'T1.3. Public Transfers'!BS6</f>
        <v>-4761.532233386541</v>
      </c>
      <c r="BT21" s="20">
        <f>'T1.3. Public Transfers'!BT6</f>
        <v>-4893.770786729958</v>
      </c>
      <c r="BU21" s="20">
        <f>'T1.3. Public Transfers'!BU6</f>
        <v>-5029.172252677861</v>
      </c>
      <c r="BV21" s="20">
        <f>'T1.3. Public Transfers'!BV6</f>
        <v>-5107.460057952451</v>
      </c>
      <c r="BW21" s="20">
        <f>'T1.3. Public Transfers'!BW6</f>
        <v>-5499.549660686386</v>
      </c>
      <c r="BX21" s="20">
        <f>'T1.3. Public Transfers'!BX6</f>
        <v>-5798.3107460860065</v>
      </c>
      <c r="BY21" s="20">
        <f>'T1.3. Public Transfers'!BY6</f>
        <v>-5931.588224033868</v>
      </c>
      <c r="BZ21" s="20">
        <f>'T1.3. Public Transfers'!BZ6</f>
        <v>-5679.685851376806</v>
      </c>
      <c r="CA21" s="20">
        <f>'T1.3. Public Transfers'!CA6</f>
        <v>-5672.582577455159</v>
      </c>
      <c r="CB21" s="20">
        <f>'T1.3. Public Transfers'!CB6</f>
        <v>-5367.118277091041</v>
      </c>
      <c r="CC21" s="20">
        <f>'T1.3. Public Transfers'!CC6</f>
        <v>-5198.318738281839</v>
      </c>
      <c r="CD21" s="20">
        <f>'T1.3. Public Transfers'!CD6</f>
        <v>-8333.11017732311</v>
      </c>
      <c r="CE21" s="20">
        <f>'T1.3. Public Transfers'!CE6</f>
        <v>0</v>
      </c>
    </row>
    <row r="22" spans="2:82" ht="12.75" customHeight="1">
      <c r="B22" t="s">
        <v>9</v>
      </c>
      <c r="C22" s="4"/>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row>
    <row r="23" spans="2:82" ht="12.75" customHeight="1">
      <c r="B23" s="4"/>
      <c r="C23" s="4" t="s">
        <v>41</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row>
    <row r="24" spans="3:82" ht="12.75" customHeight="1">
      <c r="C24" s="4" t="s">
        <v>42</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row>
    <row r="25" spans="1:83" ht="4.5" customHeight="1">
      <c r="A25" s="3"/>
      <c r="B25" s="3"/>
      <c r="C25" s="9"/>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row>
    <row r="28" spans="1:10" ht="49.5" customHeight="1">
      <c r="A28" s="26" t="s">
        <v>137</v>
      </c>
      <c r="B28" s="26"/>
      <c r="C28" s="26"/>
      <c r="D28" s="26"/>
      <c r="E28" s="26"/>
      <c r="F28" s="26"/>
      <c r="G28" s="26"/>
      <c r="H28" s="26"/>
      <c r="I28" s="26"/>
      <c r="J28" s="26"/>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row r="70" spans="2:3" ht="12.75">
      <c r="B70" s="4"/>
      <c r="C70" s="4"/>
    </row>
    <row r="71" spans="2:3" ht="12.75">
      <c r="B71" s="4"/>
      <c r="C71" s="4"/>
    </row>
    <row r="72" spans="2:3" ht="12.75">
      <c r="B72" s="4"/>
      <c r="C72" s="4"/>
    </row>
    <row r="73" spans="2:3" ht="12.75">
      <c r="B73" s="4"/>
      <c r="C73" s="4"/>
    </row>
    <row r="74" spans="2:3" ht="12.75">
      <c r="B74" s="4"/>
      <c r="C74" s="4"/>
    </row>
    <row r="75" spans="2:3" ht="12.75">
      <c r="B75" s="4"/>
      <c r="C75" s="4"/>
    </row>
    <row r="76" spans="2:3" ht="12.75">
      <c r="B76" s="4"/>
      <c r="C76" s="4"/>
    </row>
    <row r="77" spans="2:3" ht="12.75">
      <c r="B77" s="4"/>
      <c r="C77" s="4"/>
    </row>
    <row r="78" spans="2:3" ht="12.75">
      <c r="B78" s="4"/>
      <c r="C78" s="4"/>
    </row>
    <row r="79" spans="2:3" ht="12.75">
      <c r="B79" s="4"/>
      <c r="C79" s="4"/>
    </row>
    <row r="80" spans="2:3" ht="12.75">
      <c r="B80" s="4"/>
      <c r="C80" s="4"/>
    </row>
    <row r="81" spans="2:3" ht="12.75">
      <c r="B81" s="4"/>
      <c r="C81" s="4"/>
    </row>
  </sheetData>
  <sheetProtection/>
  <mergeCells count="4">
    <mergeCell ref="CE3:CE4"/>
    <mergeCell ref="A28:J28"/>
    <mergeCell ref="E3:E4"/>
    <mergeCell ref="F3:CD3"/>
  </mergeCells>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CF27"/>
  <sheetViews>
    <sheetView workbookViewId="0" topLeftCell="A1">
      <selection activeCell="A28" sqref="A28"/>
    </sheetView>
  </sheetViews>
  <sheetFormatPr defaultColWidth="9.140625" defaultRowHeight="12.75"/>
  <cols>
    <col min="1" max="1" width="2.8515625" style="0" customWidth="1"/>
    <col min="2" max="2" width="3.421875" style="0" customWidth="1"/>
    <col min="3" max="4" width="3.28125" style="0" customWidth="1"/>
    <col min="5" max="5" width="30.00390625" style="0" customWidth="1"/>
    <col min="6" max="6" width="10.28125" style="0" customWidth="1"/>
    <col min="7" max="7" width="8.57421875" style="0" customWidth="1"/>
    <col min="8" max="14" width="7.28125" style="0" customWidth="1"/>
  </cols>
  <sheetData>
    <row r="1" ht="12.75">
      <c r="A1" s="2" t="s">
        <v>151</v>
      </c>
    </row>
    <row r="2" ht="6" customHeight="1"/>
    <row r="3" spans="1:84" ht="12.75">
      <c r="A3" s="6"/>
      <c r="B3" s="7"/>
      <c r="C3" s="7"/>
      <c r="D3" s="7"/>
      <c r="E3" s="7"/>
      <c r="F3" s="28" t="s">
        <v>0</v>
      </c>
      <c r="G3" s="30" t="s">
        <v>5</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28" t="s">
        <v>4</v>
      </c>
    </row>
    <row r="4" spans="1:84" ht="12.75">
      <c r="A4" s="8"/>
      <c r="B4" s="3"/>
      <c r="C4" s="3"/>
      <c r="D4" s="3"/>
      <c r="E4" s="3"/>
      <c r="F4" s="29"/>
      <c r="G4" s="5" t="s">
        <v>0</v>
      </c>
      <c r="H4" s="1">
        <v>0</v>
      </c>
      <c r="I4" s="1">
        <v>1</v>
      </c>
      <c r="J4" s="1">
        <v>2</v>
      </c>
      <c r="K4" s="1">
        <v>3</v>
      </c>
      <c r="L4" s="1">
        <v>4</v>
      </c>
      <c r="M4" s="1">
        <v>5</v>
      </c>
      <c r="N4" s="1">
        <v>6</v>
      </c>
      <c r="O4" s="1">
        <v>7</v>
      </c>
      <c r="P4" s="1">
        <v>8</v>
      </c>
      <c r="Q4" s="1">
        <v>9</v>
      </c>
      <c r="R4" s="1">
        <v>10</v>
      </c>
      <c r="S4" s="1">
        <v>11</v>
      </c>
      <c r="T4" s="1">
        <v>12</v>
      </c>
      <c r="U4" s="1">
        <v>13</v>
      </c>
      <c r="V4" s="1">
        <v>14</v>
      </c>
      <c r="W4" s="1">
        <v>15</v>
      </c>
      <c r="X4" s="1">
        <v>16</v>
      </c>
      <c r="Y4" s="1">
        <v>17</v>
      </c>
      <c r="Z4" s="1">
        <v>18</v>
      </c>
      <c r="AA4" s="1">
        <v>19</v>
      </c>
      <c r="AB4" s="1">
        <v>20</v>
      </c>
      <c r="AC4" s="1">
        <v>21</v>
      </c>
      <c r="AD4" s="1">
        <v>22</v>
      </c>
      <c r="AE4" s="1">
        <v>23</v>
      </c>
      <c r="AF4" s="1">
        <v>24</v>
      </c>
      <c r="AG4" s="1">
        <v>25</v>
      </c>
      <c r="AH4" s="1">
        <v>26</v>
      </c>
      <c r="AI4" s="1">
        <v>27</v>
      </c>
      <c r="AJ4" s="1">
        <v>28</v>
      </c>
      <c r="AK4" s="1">
        <v>29</v>
      </c>
      <c r="AL4" s="1">
        <v>30</v>
      </c>
      <c r="AM4" s="1">
        <v>31</v>
      </c>
      <c r="AN4" s="1">
        <v>32</v>
      </c>
      <c r="AO4" s="1">
        <v>33</v>
      </c>
      <c r="AP4" s="1">
        <v>34</v>
      </c>
      <c r="AQ4" s="1">
        <v>35</v>
      </c>
      <c r="AR4" s="1">
        <v>36</v>
      </c>
      <c r="AS4" s="1">
        <v>37</v>
      </c>
      <c r="AT4" s="1">
        <v>38</v>
      </c>
      <c r="AU4" s="1">
        <v>39</v>
      </c>
      <c r="AV4" s="1">
        <v>40</v>
      </c>
      <c r="AW4" s="1">
        <v>41</v>
      </c>
      <c r="AX4" s="1">
        <v>42</v>
      </c>
      <c r="AY4" s="1">
        <v>43</v>
      </c>
      <c r="AZ4" s="1">
        <v>44</v>
      </c>
      <c r="BA4" s="1">
        <v>45</v>
      </c>
      <c r="BB4" s="1">
        <v>46</v>
      </c>
      <c r="BC4" s="1">
        <v>47</v>
      </c>
      <c r="BD4" s="1">
        <v>48</v>
      </c>
      <c r="BE4" s="1">
        <v>49</v>
      </c>
      <c r="BF4" s="1">
        <v>50</v>
      </c>
      <c r="BG4" s="1">
        <v>51</v>
      </c>
      <c r="BH4" s="1">
        <v>52</v>
      </c>
      <c r="BI4" s="1">
        <v>53</v>
      </c>
      <c r="BJ4" s="1">
        <v>54</v>
      </c>
      <c r="BK4" s="1">
        <v>55</v>
      </c>
      <c r="BL4" s="1">
        <v>56</v>
      </c>
      <c r="BM4" s="1">
        <v>57</v>
      </c>
      <c r="BN4" s="1">
        <v>58</v>
      </c>
      <c r="BO4" s="1">
        <v>59</v>
      </c>
      <c r="BP4" s="1">
        <v>60</v>
      </c>
      <c r="BQ4" s="1">
        <v>61</v>
      </c>
      <c r="BR4" s="1">
        <v>62</v>
      </c>
      <c r="BS4" s="1">
        <v>63</v>
      </c>
      <c r="BT4" s="1">
        <v>64</v>
      </c>
      <c r="BU4" s="1">
        <v>65</v>
      </c>
      <c r="BV4" s="1">
        <v>66</v>
      </c>
      <c r="BW4" s="1">
        <v>67</v>
      </c>
      <c r="BX4" s="1">
        <v>68</v>
      </c>
      <c r="BY4" s="1">
        <v>69</v>
      </c>
      <c r="BZ4" s="1">
        <v>70</v>
      </c>
      <c r="CA4" s="1">
        <v>71</v>
      </c>
      <c r="CB4" s="1">
        <v>72</v>
      </c>
      <c r="CC4" s="1">
        <v>73</v>
      </c>
      <c r="CD4" s="1">
        <v>74</v>
      </c>
      <c r="CE4" s="1">
        <v>75</v>
      </c>
      <c r="CF4" s="29"/>
    </row>
    <row r="5" ht="6.75" customHeight="1"/>
    <row r="6" spans="1:84" ht="12.75" customHeight="1">
      <c r="A6" t="s">
        <v>150</v>
      </c>
      <c r="F6" s="20">
        <f>F7</f>
        <v>-254031.00000000026</v>
      </c>
      <c r="G6" s="20">
        <f aca="true" t="shared" si="0" ref="G6:BR7">G7</f>
        <v>-254031.00000000026</v>
      </c>
      <c r="H6" s="20">
        <f t="shared" si="0"/>
        <v>-70644.73118563507</v>
      </c>
      <c r="I6" s="20">
        <f t="shared" si="0"/>
        <v>-2681.561092661592</v>
      </c>
      <c r="J6" s="20">
        <f t="shared" si="0"/>
        <v>-3482.4928628294874</v>
      </c>
      <c r="K6" s="20">
        <f t="shared" si="0"/>
        <v>-3604.030248507159</v>
      </c>
      <c r="L6" s="20">
        <f t="shared" si="0"/>
        <v>-3659.4208821383654</v>
      </c>
      <c r="M6" s="20">
        <f t="shared" si="0"/>
        <v>-3847.105019862516</v>
      </c>
      <c r="N6" s="20">
        <f t="shared" si="0"/>
        <v>-3972.2277783452737</v>
      </c>
      <c r="O6" s="20">
        <f t="shared" si="0"/>
        <v>-3920.4225175191823</v>
      </c>
      <c r="P6" s="20">
        <f t="shared" si="0"/>
        <v>-3872.202629498148</v>
      </c>
      <c r="Q6" s="20">
        <f t="shared" si="0"/>
        <v>-3831.1534870873147</v>
      </c>
      <c r="R6" s="20">
        <f t="shared" si="0"/>
        <v>-3800.8604630917544</v>
      </c>
      <c r="S6" s="20">
        <f t="shared" si="0"/>
        <v>-3840.2995639477303</v>
      </c>
      <c r="T6" s="20">
        <f t="shared" si="0"/>
        <v>-3945.885416850215</v>
      </c>
      <c r="U6" s="20">
        <f t="shared" si="0"/>
        <v>-4051.4712697526993</v>
      </c>
      <c r="V6" s="20">
        <f t="shared" si="0"/>
        <v>-4024.763618562225</v>
      </c>
      <c r="W6" s="20">
        <f t="shared" si="0"/>
        <v>-4053.4466010029573</v>
      </c>
      <c r="X6" s="20">
        <f t="shared" si="0"/>
        <v>-4074.958837833503</v>
      </c>
      <c r="Y6" s="20">
        <f t="shared" si="0"/>
        <v>-4092.885701858948</v>
      </c>
      <c r="Z6" s="20">
        <f t="shared" si="0"/>
        <v>-4044.665813837928</v>
      </c>
      <c r="AA6" s="20">
        <f t="shared" si="0"/>
        <v>-4051.8365594481</v>
      </c>
      <c r="AB6" s="20">
        <f t="shared" si="0"/>
        <v>-4114.3979386894935</v>
      </c>
      <c r="AC6" s="20">
        <f t="shared" si="0"/>
        <v>-4103.641820274221</v>
      </c>
      <c r="AD6" s="20">
        <f t="shared" si="0"/>
        <v>-4085.7149562487757</v>
      </c>
      <c r="AE6" s="20">
        <f t="shared" si="0"/>
        <v>-4001.6413401768223</v>
      </c>
      <c r="AF6" s="20">
        <f t="shared" si="0"/>
        <v>-3972.9583577361045</v>
      </c>
      <c r="AG6" s="20">
        <f t="shared" si="0"/>
        <v>-3870.9578776387207</v>
      </c>
      <c r="AH6" s="20">
        <f t="shared" si="0"/>
        <v>-3827.933403977644</v>
      </c>
      <c r="AI6" s="20">
        <f t="shared" si="0"/>
        <v>-3652.6154262235796</v>
      </c>
      <c r="AJ6" s="20">
        <f t="shared" si="0"/>
        <v>-3664.981586193695</v>
      </c>
      <c r="AK6" s="20">
        <f t="shared" si="0"/>
        <v>-3545.0542420708807</v>
      </c>
      <c r="AL6" s="20">
        <f t="shared" si="0"/>
        <v>-3491.273649994502</v>
      </c>
      <c r="AM6" s="20">
        <f t="shared" si="0"/>
        <v>-3430.3223123079515</v>
      </c>
      <c r="AN6" s="20">
        <f t="shared" si="0"/>
        <v>-3303.224222574936</v>
      </c>
      <c r="AO6" s="20">
        <f t="shared" si="0"/>
        <v>-3297.663518519592</v>
      </c>
      <c r="AP6" s="20">
        <f t="shared" si="0"/>
        <v>-3166.9800559814757</v>
      </c>
      <c r="AQ6" s="20">
        <f t="shared" si="0"/>
        <v>-3106.0287182949396</v>
      </c>
      <c r="AR6" s="20">
        <f t="shared" si="0"/>
        <v>-3045.077380608389</v>
      </c>
      <c r="AS6" s="20">
        <f t="shared" si="0"/>
        <v>-2980.5406701167594</v>
      </c>
      <c r="AT6" s="20">
        <f t="shared" si="0"/>
        <v>-3041.1267181078874</v>
      </c>
      <c r="AU6" s="20">
        <f t="shared" si="0"/>
        <v>-2903.272509959599</v>
      </c>
      <c r="AV6" s="20">
        <f t="shared" si="0"/>
        <v>-2883.370314683889</v>
      </c>
      <c r="AW6" s="20">
        <f t="shared" si="0"/>
        <v>-2793.735994556613</v>
      </c>
      <c r="AX6" s="20">
        <f t="shared" si="0"/>
        <v>-2700.5163016242514</v>
      </c>
      <c r="AY6" s="20">
        <f t="shared" si="0"/>
        <v>-2677.0287335434623</v>
      </c>
      <c r="AZ6" s="20">
        <f t="shared" si="0"/>
        <v>-2569.4675493907343</v>
      </c>
      <c r="BA6" s="20">
        <f t="shared" si="0"/>
        <v>-2440.394128407461</v>
      </c>
      <c r="BB6" s="20">
        <f t="shared" si="0"/>
        <v>-2296.9792162038284</v>
      </c>
      <c r="BC6" s="20">
        <f t="shared" si="0"/>
        <v>-2094.588297563896</v>
      </c>
      <c r="BD6" s="20">
        <f t="shared" si="0"/>
        <v>-1951.1733853602636</v>
      </c>
      <c r="BE6" s="20">
        <f t="shared" si="0"/>
        <v>-1766.7093307457835</v>
      </c>
      <c r="BF6" s="20">
        <f t="shared" si="0"/>
        <v>-1809.3685147114666</v>
      </c>
      <c r="BG6" s="20">
        <f t="shared" si="0"/>
        <v>-1744.8318042198298</v>
      </c>
      <c r="BH6" s="20">
        <f t="shared" si="0"/>
        <v>-1551.5869624403422</v>
      </c>
      <c r="BI6" s="20">
        <f t="shared" si="0"/>
        <v>-1553.1970039951811</v>
      </c>
      <c r="BJ6" s="20">
        <f t="shared" si="0"/>
        <v>-1499.4164119188135</v>
      </c>
      <c r="BK6" s="20">
        <f t="shared" si="0"/>
        <v>-1393.83055901634</v>
      </c>
      <c r="BL6" s="20">
        <f t="shared" si="0"/>
        <v>-1357.9768309654282</v>
      </c>
      <c r="BM6" s="20">
        <f t="shared" si="0"/>
        <v>-1322.1231029145201</v>
      </c>
      <c r="BN6" s="20">
        <f t="shared" si="0"/>
        <v>-1293.4401204737915</v>
      </c>
      <c r="BO6" s="20">
        <f t="shared" si="0"/>
        <v>-1191.4396403764076</v>
      </c>
      <c r="BP6" s="20">
        <f t="shared" si="0"/>
        <v>-1134.073675494954</v>
      </c>
      <c r="BQ6" s="20">
        <f t="shared" si="0"/>
        <v>-1003.3902129568451</v>
      </c>
      <c r="BR6" s="20">
        <f t="shared" si="0"/>
        <v>-645.583511838584</v>
      </c>
      <c r="BS6" s="20">
        <f aca="true" t="shared" si="1" ref="BS6:CF7">BS7</f>
        <v>-581.0468013469435</v>
      </c>
      <c r="BT6" s="20">
        <f t="shared" si="1"/>
        <v>-446.77796600374495</v>
      </c>
      <c r="BU6" s="20">
        <f t="shared" si="1"/>
        <v>-364.3143914866523</v>
      </c>
      <c r="BV6" s="20">
        <f t="shared" si="1"/>
        <v>-347.99756901603905</v>
      </c>
      <c r="BW6" s="20">
        <f t="shared" si="1"/>
        <v>-485.48648746892286</v>
      </c>
      <c r="BX6" s="20">
        <f t="shared" si="1"/>
        <v>-340.4615337104442</v>
      </c>
      <c r="BY6" s="20">
        <f t="shared" si="1"/>
        <v>-257.9979591933552</v>
      </c>
      <c r="BZ6" s="20">
        <f t="shared" si="1"/>
        <v>-112.97300543488018</v>
      </c>
      <c r="CA6" s="20">
        <f t="shared" si="1"/>
        <v>-37.680176527972435</v>
      </c>
      <c r="CB6" s="20">
        <f t="shared" si="1"/>
        <v>82.24716759486546</v>
      </c>
      <c r="CC6" s="20">
        <f t="shared" si="1"/>
        <v>0.14888277318823384</v>
      </c>
      <c r="CD6" s="20">
        <f t="shared" si="1"/>
        <v>102.14936287057208</v>
      </c>
      <c r="CE6" s="20">
        <f t="shared" si="1"/>
        <v>4535.240336318915</v>
      </c>
      <c r="CF6" s="20">
        <f t="shared" si="1"/>
        <v>0</v>
      </c>
    </row>
    <row r="7" spans="1:84" ht="12.75" customHeight="1">
      <c r="A7" t="s">
        <v>147</v>
      </c>
      <c r="F7" s="20">
        <f>F8</f>
        <v>-254031.00000000026</v>
      </c>
      <c r="G7" s="20">
        <f t="shared" si="0"/>
        <v>-254031.00000000026</v>
      </c>
      <c r="H7" s="20">
        <f t="shared" si="0"/>
        <v>-70644.73118563507</v>
      </c>
      <c r="I7" s="20">
        <f t="shared" si="0"/>
        <v>-2681.561092661592</v>
      </c>
      <c r="J7" s="20">
        <f t="shared" si="0"/>
        <v>-3482.4928628294874</v>
      </c>
      <c r="K7" s="20">
        <f t="shared" si="0"/>
        <v>-3604.030248507159</v>
      </c>
      <c r="L7" s="20">
        <f t="shared" si="0"/>
        <v>-3659.4208821383654</v>
      </c>
      <c r="M7" s="20">
        <f t="shared" si="0"/>
        <v>-3847.105019862516</v>
      </c>
      <c r="N7" s="20">
        <f t="shared" si="0"/>
        <v>-3972.2277783452737</v>
      </c>
      <c r="O7" s="20">
        <f t="shared" si="0"/>
        <v>-3920.4225175191823</v>
      </c>
      <c r="P7" s="20">
        <f t="shared" si="0"/>
        <v>-3872.202629498148</v>
      </c>
      <c r="Q7" s="20">
        <f t="shared" si="0"/>
        <v>-3831.1534870873147</v>
      </c>
      <c r="R7" s="20">
        <f t="shared" si="0"/>
        <v>-3800.8604630917544</v>
      </c>
      <c r="S7" s="20">
        <f t="shared" si="0"/>
        <v>-3840.2995639477303</v>
      </c>
      <c r="T7" s="20">
        <f t="shared" si="0"/>
        <v>-3945.885416850215</v>
      </c>
      <c r="U7" s="20">
        <f t="shared" si="0"/>
        <v>-4051.4712697526993</v>
      </c>
      <c r="V7" s="20">
        <f t="shared" si="0"/>
        <v>-4024.763618562225</v>
      </c>
      <c r="W7" s="20">
        <f t="shared" si="0"/>
        <v>-4053.4466010029573</v>
      </c>
      <c r="X7" s="20">
        <f t="shared" si="0"/>
        <v>-4074.958837833503</v>
      </c>
      <c r="Y7" s="20">
        <f t="shared" si="0"/>
        <v>-4092.885701858948</v>
      </c>
      <c r="Z7" s="20">
        <f t="shared" si="0"/>
        <v>-4044.665813837928</v>
      </c>
      <c r="AA7" s="20">
        <f t="shared" si="0"/>
        <v>-4051.8365594481</v>
      </c>
      <c r="AB7" s="20">
        <f t="shared" si="0"/>
        <v>-4114.3979386894935</v>
      </c>
      <c r="AC7" s="20">
        <f t="shared" si="0"/>
        <v>-4103.641820274221</v>
      </c>
      <c r="AD7" s="20">
        <f t="shared" si="0"/>
        <v>-4085.7149562487757</v>
      </c>
      <c r="AE7" s="20">
        <f t="shared" si="0"/>
        <v>-4001.6413401768223</v>
      </c>
      <c r="AF7" s="20">
        <f t="shared" si="0"/>
        <v>-3972.9583577361045</v>
      </c>
      <c r="AG7" s="20">
        <f t="shared" si="0"/>
        <v>-3870.9578776387207</v>
      </c>
      <c r="AH7" s="20">
        <f t="shared" si="0"/>
        <v>-3827.933403977644</v>
      </c>
      <c r="AI7" s="20">
        <f t="shared" si="0"/>
        <v>-3652.6154262235796</v>
      </c>
      <c r="AJ7" s="20">
        <f t="shared" si="0"/>
        <v>-3664.981586193695</v>
      </c>
      <c r="AK7" s="20">
        <f t="shared" si="0"/>
        <v>-3545.0542420708807</v>
      </c>
      <c r="AL7" s="20">
        <f t="shared" si="0"/>
        <v>-3491.273649994502</v>
      </c>
      <c r="AM7" s="20">
        <f t="shared" si="0"/>
        <v>-3430.3223123079515</v>
      </c>
      <c r="AN7" s="20">
        <f t="shared" si="0"/>
        <v>-3303.224222574936</v>
      </c>
      <c r="AO7" s="20">
        <f t="shared" si="0"/>
        <v>-3297.663518519592</v>
      </c>
      <c r="AP7" s="20">
        <f t="shared" si="0"/>
        <v>-3166.9800559814757</v>
      </c>
      <c r="AQ7" s="20">
        <f t="shared" si="0"/>
        <v>-3106.0287182949396</v>
      </c>
      <c r="AR7" s="20">
        <f t="shared" si="0"/>
        <v>-3045.077380608389</v>
      </c>
      <c r="AS7" s="20">
        <f t="shared" si="0"/>
        <v>-2980.5406701167594</v>
      </c>
      <c r="AT7" s="20">
        <f t="shared" si="0"/>
        <v>-3041.1267181078874</v>
      </c>
      <c r="AU7" s="20">
        <f t="shared" si="0"/>
        <v>-2903.272509959599</v>
      </c>
      <c r="AV7" s="20">
        <f t="shared" si="0"/>
        <v>-2883.370314683889</v>
      </c>
      <c r="AW7" s="20">
        <f t="shared" si="0"/>
        <v>-2793.735994556613</v>
      </c>
      <c r="AX7" s="20">
        <f t="shared" si="0"/>
        <v>-2700.5163016242514</v>
      </c>
      <c r="AY7" s="20">
        <f t="shared" si="0"/>
        <v>-2677.0287335434623</v>
      </c>
      <c r="AZ7" s="20">
        <f t="shared" si="0"/>
        <v>-2569.4675493907343</v>
      </c>
      <c r="BA7" s="20">
        <f t="shared" si="0"/>
        <v>-2440.394128407461</v>
      </c>
      <c r="BB7" s="20">
        <f t="shared" si="0"/>
        <v>-2296.9792162038284</v>
      </c>
      <c r="BC7" s="20">
        <f t="shared" si="0"/>
        <v>-2094.588297563896</v>
      </c>
      <c r="BD7" s="20">
        <f t="shared" si="0"/>
        <v>-1951.1733853602636</v>
      </c>
      <c r="BE7" s="20">
        <f t="shared" si="0"/>
        <v>-1766.7093307457835</v>
      </c>
      <c r="BF7" s="20">
        <f t="shared" si="0"/>
        <v>-1809.3685147114666</v>
      </c>
      <c r="BG7" s="20">
        <f t="shared" si="0"/>
        <v>-1744.8318042198298</v>
      </c>
      <c r="BH7" s="20">
        <f t="shared" si="0"/>
        <v>-1551.5869624403422</v>
      </c>
      <c r="BI7" s="20">
        <f t="shared" si="0"/>
        <v>-1553.1970039951811</v>
      </c>
      <c r="BJ7" s="20">
        <f t="shared" si="0"/>
        <v>-1499.4164119188135</v>
      </c>
      <c r="BK7" s="20">
        <f t="shared" si="0"/>
        <v>-1393.83055901634</v>
      </c>
      <c r="BL7" s="20">
        <f t="shared" si="0"/>
        <v>-1357.9768309654282</v>
      </c>
      <c r="BM7" s="20">
        <f t="shared" si="0"/>
        <v>-1322.1231029145201</v>
      </c>
      <c r="BN7" s="20">
        <f t="shared" si="0"/>
        <v>-1293.4401204737915</v>
      </c>
      <c r="BO7" s="20">
        <f t="shared" si="0"/>
        <v>-1191.4396403764076</v>
      </c>
      <c r="BP7" s="20">
        <f t="shared" si="0"/>
        <v>-1134.073675494954</v>
      </c>
      <c r="BQ7" s="20">
        <f t="shared" si="0"/>
        <v>-1003.3902129568451</v>
      </c>
      <c r="BR7" s="20">
        <f t="shared" si="0"/>
        <v>-645.583511838584</v>
      </c>
      <c r="BS7" s="20">
        <f t="shared" si="1"/>
        <v>-581.0468013469435</v>
      </c>
      <c r="BT7" s="20">
        <f t="shared" si="1"/>
        <v>-446.77796600374495</v>
      </c>
      <c r="BU7" s="20">
        <f t="shared" si="1"/>
        <v>-364.3143914866523</v>
      </c>
      <c r="BV7" s="20">
        <f t="shared" si="1"/>
        <v>-347.99756901603905</v>
      </c>
      <c r="BW7" s="20">
        <f t="shared" si="1"/>
        <v>-485.48648746892286</v>
      </c>
      <c r="BX7" s="20">
        <f t="shared" si="1"/>
        <v>-340.4615337104442</v>
      </c>
      <c r="BY7" s="20">
        <f t="shared" si="1"/>
        <v>-257.9979591933552</v>
      </c>
      <c r="BZ7" s="20">
        <f t="shared" si="1"/>
        <v>-112.97300543488018</v>
      </c>
      <c r="CA7" s="20">
        <f t="shared" si="1"/>
        <v>-37.680176527972435</v>
      </c>
      <c r="CB7" s="20">
        <f t="shared" si="1"/>
        <v>82.24716759486546</v>
      </c>
      <c r="CC7" s="20">
        <f t="shared" si="1"/>
        <v>0.14888277318823384</v>
      </c>
      <c r="CD7" s="20">
        <f t="shared" si="1"/>
        <v>102.14936287057208</v>
      </c>
      <c r="CE7" s="20">
        <f t="shared" si="1"/>
        <v>4535.240336318915</v>
      </c>
      <c r="CF7" s="20">
        <f t="shared" si="1"/>
        <v>0</v>
      </c>
    </row>
    <row r="8" spans="2:84" ht="12.75" customHeight="1">
      <c r="B8" t="s">
        <v>148</v>
      </c>
      <c r="F8" s="20">
        <f>G8</f>
        <v>-254031.00000000026</v>
      </c>
      <c r="G8" s="20">
        <f>SUM(H8:CE8)</f>
        <v>-254031.00000000026</v>
      </c>
      <c r="H8" s="20">
        <f>H9-H10</f>
        <v>-70644.73118563507</v>
      </c>
      <c r="I8" s="20">
        <f aca="true" t="shared" si="2" ref="I8:BT8">I9-I10</f>
        <v>-2681.561092661592</v>
      </c>
      <c r="J8" s="20">
        <f t="shared" si="2"/>
        <v>-3482.4928628294874</v>
      </c>
      <c r="K8" s="20">
        <f t="shared" si="2"/>
        <v>-3604.030248507159</v>
      </c>
      <c r="L8" s="20">
        <f t="shared" si="2"/>
        <v>-3659.4208821383654</v>
      </c>
      <c r="M8" s="20">
        <f t="shared" si="2"/>
        <v>-3847.105019862516</v>
      </c>
      <c r="N8" s="20">
        <f t="shared" si="2"/>
        <v>-3972.2277783452737</v>
      </c>
      <c r="O8" s="20">
        <f t="shared" si="2"/>
        <v>-3920.4225175191823</v>
      </c>
      <c r="P8" s="20">
        <f t="shared" si="2"/>
        <v>-3872.202629498148</v>
      </c>
      <c r="Q8" s="20">
        <f t="shared" si="2"/>
        <v>-3831.1534870873147</v>
      </c>
      <c r="R8" s="20">
        <f t="shared" si="2"/>
        <v>-3800.8604630917544</v>
      </c>
      <c r="S8" s="20">
        <f t="shared" si="2"/>
        <v>-3840.2995639477303</v>
      </c>
      <c r="T8" s="20">
        <f t="shared" si="2"/>
        <v>-3945.885416850215</v>
      </c>
      <c r="U8" s="20">
        <f t="shared" si="2"/>
        <v>-4051.4712697526993</v>
      </c>
      <c r="V8" s="20">
        <f t="shared" si="2"/>
        <v>-4024.763618562225</v>
      </c>
      <c r="W8" s="20">
        <f t="shared" si="2"/>
        <v>-4053.4466010029573</v>
      </c>
      <c r="X8" s="20">
        <f t="shared" si="2"/>
        <v>-4074.958837833503</v>
      </c>
      <c r="Y8" s="20">
        <f t="shared" si="2"/>
        <v>-4092.885701858948</v>
      </c>
      <c r="Z8" s="20">
        <f t="shared" si="2"/>
        <v>-4044.665813837928</v>
      </c>
      <c r="AA8" s="20">
        <f t="shared" si="2"/>
        <v>-4051.8365594481</v>
      </c>
      <c r="AB8" s="20">
        <f t="shared" si="2"/>
        <v>-4114.3979386894935</v>
      </c>
      <c r="AC8" s="20">
        <f t="shared" si="2"/>
        <v>-4103.641820274221</v>
      </c>
      <c r="AD8" s="20">
        <f t="shared" si="2"/>
        <v>-4085.7149562487757</v>
      </c>
      <c r="AE8" s="20">
        <f t="shared" si="2"/>
        <v>-4001.6413401768223</v>
      </c>
      <c r="AF8" s="20">
        <f t="shared" si="2"/>
        <v>-3972.9583577361045</v>
      </c>
      <c r="AG8" s="20">
        <f t="shared" si="2"/>
        <v>-3870.9578776387207</v>
      </c>
      <c r="AH8" s="20">
        <f t="shared" si="2"/>
        <v>-3827.933403977644</v>
      </c>
      <c r="AI8" s="20">
        <f t="shared" si="2"/>
        <v>-3652.6154262235796</v>
      </c>
      <c r="AJ8" s="20">
        <f t="shared" si="2"/>
        <v>-3664.981586193695</v>
      </c>
      <c r="AK8" s="20">
        <f t="shared" si="2"/>
        <v>-3545.0542420708807</v>
      </c>
      <c r="AL8" s="20">
        <f t="shared" si="2"/>
        <v>-3491.273649994502</v>
      </c>
      <c r="AM8" s="20">
        <f t="shared" si="2"/>
        <v>-3430.3223123079515</v>
      </c>
      <c r="AN8" s="20">
        <f t="shared" si="2"/>
        <v>-3303.224222574936</v>
      </c>
      <c r="AO8" s="20">
        <f t="shared" si="2"/>
        <v>-3297.663518519592</v>
      </c>
      <c r="AP8" s="20">
        <f t="shared" si="2"/>
        <v>-3166.9800559814757</v>
      </c>
      <c r="AQ8" s="20">
        <f t="shared" si="2"/>
        <v>-3106.0287182949396</v>
      </c>
      <c r="AR8" s="20">
        <f t="shared" si="2"/>
        <v>-3045.077380608389</v>
      </c>
      <c r="AS8" s="20">
        <f t="shared" si="2"/>
        <v>-2980.5406701167594</v>
      </c>
      <c r="AT8" s="20">
        <f t="shared" si="2"/>
        <v>-3041.1267181078874</v>
      </c>
      <c r="AU8" s="20">
        <f t="shared" si="2"/>
        <v>-2903.272509959599</v>
      </c>
      <c r="AV8" s="20">
        <f t="shared" si="2"/>
        <v>-2883.370314683889</v>
      </c>
      <c r="AW8" s="20">
        <f t="shared" si="2"/>
        <v>-2793.735994556613</v>
      </c>
      <c r="AX8" s="20">
        <f t="shared" si="2"/>
        <v>-2700.5163016242514</v>
      </c>
      <c r="AY8" s="20">
        <f t="shared" si="2"/>
        <v>-2677.0287335434623</v>
      </c>
      <c r="AZ8" s="20">
        <f t="shared" si="2"/>
        <v>-2569.4675493907343</v>
      </c>
      <c r="BA8" s="20">
        <f t="shared" si="2"/>
        <v>-2440.394128407461</v>
      </c>
      <c r="BB8" s="20">
        <f t="shared" si="2"/>
        <v>-2296.9792162038284</v>
      </c>
      <c r="BC8" s="20">
        <f t="shared" si="2"/>
        <v>-2094.588297563896</v>
      </c>
      <c r="BD8" s="20">
        <f t="shared" si="2"/>
        <v>-1951.1733853602636</v>
      </c>
      <c r="BE8" s="20">
        <f t="shared" si="2"/>
        <v>-1766.7093307457835</v>
      </c>
      <c r="BF8" s="20">
        <f t="shared" si="2"/>
        <v>-1809.3685147114666</v>
      </c>
      <c r="BG8" s="20">
        <f t="shared" si="2"/>
        <v>-1744.8318042198298</v>
      </c>
      <c r="BH8" s="20">
        <f t="shared" si="2"/>
        <v>-1551.5869624403422</v>
      </c>
      <c r="BI8" s="20">
        <f t="shared" si="2"/>
        <v>-1553.1970039951811</v>
      </c>
      <c r="BJ8" s="20">
        <f t="shared" si="2"/>
        <v>-1499.4164119188135</v>
      </c>
      <c r="BK8" s="20">
        <f t="shared" si="2"/>
        <v>-1393.83055901634</v>
      </c>
      <c r="BL8" s="20">
        <f t="shared" si="2"/>
        <v>-1357.9768309654282</v>
      </c>
      <c r="BM8" s="20">
        <f t="shared" si="2"/>
        <v>-1322.1231029145201</v>
      </c>
      <c r="BN8" s="20">
        <f t="shared" si="2"/>
        <v>-1293.4401204737915</v>
      </c>
      <c r="BO8" s="20">
        <f t="shared" si="2"/>
        <v>-1191.4396403764076</v>
      </c>
      <c r="BP8" s="20">
        <f t="shared" si="2"/>
        <v>-1134.073675494954</v>
      </c>
      <c r="BQ8" s="20">
        <f t="shared" si="2"/>
        <v>-1003.3902129568451</v>
      </c>
      <c r="BR8" s="20">
        <f t="shared" si="2"/>
        <v>-645.583511838584</v>
      </c>
      <c r="BS8" s="20">
        <f t="shared" si="2"/>
        <v>-581.0468013469435</v>
      </c>
      <c r="BT8" s="20">
        <f t="shared" si="2"/>
        <v>-446.77796600374495</v>
      </c>
      <c r="BU8" s="20">
        <f aca="true" t="shared" si="3" ref="BU8:CF8">BU9-BU10</f>
        <v>-364.3143914866523</v>
      </c>
      <c r="BV8" s="20">
        <f t="shared" si="3"/>
        <v>-347.99756901603905</v>
      </c>
      <c r="BW8" s="20">
        <f t="shared" si="3"/>
        <v>-485.48648746892286</v>
      </c>
      <c r="BX8" s="20">
        <f t="shared" si="3"/>
        <v>-340.4615337104442</v>
      </c>
      <c r="BY8" s="20">
        <f t="shared" si="3"/>
        <v>-257.9979591933552</v>
      </c>
      <c r="BZ8" s="20">
        <f t="shared" si="3"/>
        <v>-112.97300543488018</v>
      </c>
      <c r="CA8" s="20">
        <f t="shared" si="3"/>
        <v>-37.680176527972435</v>
      </c>
      <c r="CB8" s="20">
        <f t="shared" si="3"/>
        <v>82.24716759486546</v>
      </c>
      <c r="CC8" s="20">
        <f t="shared" si="3"/>
        <v>0.14888277318823384</v>
      </c>
      <c r="CD8" s="20">
        <f t="shared" si="3"/>
        <v>102.14936287057208</v>
      </c>
      <c r="CE8" s="20">
        <f t="shared" si="3"/>
        <v>4535.240336318915</v>
      </c>
      <c r="CF8" s="20">
        <f t="shared" si="3"/>
        <v>0</v>
      </c>
    </row>
    <row r="9" spans="3:84" ht="12.75" customHeight="1">
      <c r="C9" t="s">
        <v>59</v>
      </c>
      <c r="F9" s="20">
        <f>G9+CG9</f>
        <v>0</v>
      </c>
      <c r="G9" s="20">
        <f>SUM(H9:CE9)</f>
        <v>0</v>
      </c>
      <c r="H9" s="20">
        <f>'T1.2.a. Public Asset Re'!H8</f>
        <v>0</v>
      </c>
      <c r="I9" s="20">
        <f>'T1.2.a. Public Asset Re'!I8</f>
        <v>0</v>
      </c>
      <c r="J9" s="20">
        <f>'T1.2.a. Public Asset Re'!J8</f>
        <v>0</v>
      </c>
      <c r="K9" s="20">
        <f>'T1.2.a. Public Asset Re'!K8</f>
        <v>0</v>
      </c>
      <c r="L9" s="20">
        <f>'T1.2.a. Public Asset Re'!L8</f>
        <v>0</v>
      </c>
      <c r="M9" s="20">
        <f>'T1.2.a. Public Asset Re'!M8</f>
        <v>0</v>
      </c>
      <c r="N9" s="20">
        <f>'T1.2.a. Public Asset Re'!N8</f>
        <v>0</v>
      </c>
      <c r="O9" s="20">
        <f>'T1.2.a. Public Asset Re'!O8</f>
        <v>0</v>
      </c>
      <c r="P9" s="20">
        <f>'T1.2.a. Public Asset Re'!P8</f>
        <v>0</v>
      </c>
      <c r="Q9" s="20">
        <f>'T1.2.a. Public Asset Re'!Q8</f>
        <v>0</v>
      </c>
      <c r="R9" s="20">
        <f>'T1.2.a. Public Asset Re'!R8</f>
        <v>0</v>
      </c>
      <c r="S9" s="20">
        <f>'T1.2.a. Public Asset Re'!S8</f>
        <v>0</v>
      </c>
      <c r="T9" s="20">
        <f>'T1.2.a. Public Asset Re'!T8</f>
        <v>0</v>
      </c>
      <c r="U9" s="20">
        <f>'T1.2.a. Public Asset Re'!U8</f>
        <v>0</v>
      </c>
      <c r="V9" s="20">
        <f>'T1.2.a. Public Asset Re'!V8</f>
        <v>0</v>
      </c>
      <c r="W9" s="20">
        <f>'T1.2.a. Public Asset Re'!W8</f>
        <v>0</v>
      </c>
      <c r="X9" s="20">
        <f>'T1.2.a. Public Asset Re'!X8</f>
        <v>0</v>
      </c>
      <c r="Y9" s="20">
        <f>'T1.2.a. Public Asset Re'!Y8</f>
        <v>0</v>
      </c>
      <c r="Z9" s="20">
        <f>'T1.2.a. Public Asset Re'!Z8</f>
        <v>0</v>
      </c>
      <c r="AA9" s="20">
        <f>'T1.2.a. Public Asset Re'!AA8</f>
        <v>0</v>
      </c>
      <c r="AB9" s="20">
        <f>'T1.2.a. Public Asset Re'!AB8</f>
        <v>0</v>
      </c>
      <c r="AC9" s="20">
        <f>'T1.2.a. Public Asset Re'!AC8</f>
        <v>0</v>
      </c>
      <c r="AD9" s="20">
        <f>'T1.2.a. Public Asset Re'!AD8</f>
        <v>0</v>
      </c>
      <c r="AE9" s="20">
        <f>'T1.2.a. Public Asset Re'!AE8</f>
        <v>0</v>
      </c>
      <c r="AF9" s="20">
        <f>'T1.2.a. Public Asset Re'!AF8</f>
        <v>0</v>
      </c>
      <c r="AG9" s="20">
        <f>'T1.2.a. Public Asset Re'!AG8</f>
        <v>0</v>
      </c>
      <c r="AH9" s="20">
        <f>'T1.2.a. Public Asset Re'!AH8</f>
        <v>0</v>
      </c>
      <c r="AI9" s="20">
        <f>'T1.2.a. Public Asset Re'!AI8</f>
        <v>0</v>
      </c>
      <c r="AJ9" s="20">
        <f>'T1.2.a. Public Asset Re'!AJ8</f>
        <v>0</v>
      </c>
      <c r="AK9" s="20">
        <f>'T1.2.a. Public Asset Re'!AK8</f>
        <v>0</v>
      </c>
      <c r="AL9" s="20">
        <f>'T1.2.a. Public Asset Re'!AL8</f>
        <v>0</v>
      </c>
      <c r="AM9" s="20">
        <f>'T1.2.a. Public Asset Re'!AM8</f>
        <v>0</v>
      </c>
      <c r="AN9" s="20">
        <f>'T1.2.a. Public Asset Re'!AN8</f>
        <v>0</v>
      </c>
      <c r="AO9" s="20">
        <f>'T1.2.a. Public Asset Re'!AO8</f>
        <v>0</v>
      </c>
      <c r="AP9" s="20">
        <f>'T1.2.a. Public Asset Re'!AP8</f>
        <v>0</v>
      </c>
      <c r="AQ9" s="20">
        <f>'T1.2.a. Public Asset Re'!AQ8</f>
        <v>0</v>
      </c>
      <c r="AR9" s="20">
        <f>'T1.2.a. Public Asset Re'!AR8</f>
        <v>0</v>
      </c>
      <c r="AS9" s="20">
        <f>'T1.2.a. Public Asset Re'!AS8</f>
        <v>0</v>
      </c>
      <c r="AT9" s="20">
        <f>'T1.2.a. Public Asset Re'!AT8</f>
        <v>0</v>
      </c>
      <c r="AU9" s="20">
        <f>'T1.2.a. Public Asset Re'!AU8</f>
        <v>0</v>
      </c>
      <c r="AV9" s="20">
        <f>'T1.2.a. Public Asset Re'!AV8</f>
        <v>0</v>
      </c>
      <c r="AW9" s="20">
        <f>'T1.2.a. Public Asset Re'!AW8</f>
        <v>0</v>
      </c>
      <c r="AX9" s="20">
        <f>'T1.2.a. Public Asset Re'!AX8</f>
        <v>0</v>
      </c>
      <c r="AY9" s="20">
        <f>'T1.2.a. Public Asset Re'!AY8</f>
        <v>0</v>
      </c>
      <c r="AZ9" s="20">
        <f>'T1.2.a. Public Asset Re'!AZ8</f>
        <v>0</v>
      </c>
      <c r="BA9" s="20">
        <f>'T1.2.a. Public Asset Re'!BA8</f>
        <v>0</v>
      </c>
      <c r="BB9" s="20">
        <f>'T1.2.a. Public Asset Re'!BB8</f>
        <v>0</v>
      </c>
      <c r="BC9" s="20">
        <f>'T1.2.a. Public Asset Re'!BC8</f>
        <v>0</v>
      </c>
      <c r="BD9" s="20">
        <f>'T1.2.a. Public Asset Re'!BD8</f>
        <v>0</v>
      </c>
      <c r="BE9" s="20">
        <f>'T1.2.a. Public Asset Re'!BE8</f>
        <v>0</v>
      </c>
      <c r="BF9" s="20">
        <f>'T1.2.a. Public Asset Re'!BF8</f>
        <v>0</v>
      </c>
      <c r="BG9" s="20">
        <f>'T1.2.a. Public Asset Re'!BG8</f>
        <v>0</v>
      </c>
      <c r="BH9" s="20">
        <f>'T1.2.a. Public Asset Re'!BH8</f>
        <v>0</v>
      </c>
      <c r="BI9" s="20">
        <f>'T1.2.a. Public Asset Re'!BI8</f>
        <v>0</v>
      </c>
      <c r="BJ9" s="20">
        <f>'T1.2.a. Public Asset Re'!BJ8</f>
        <v>0</v>
      </c>
      <c r="BK9" s="20">
        <f>'T1.2.a. Public Asset Re'!BK8</f>
        <v>0</v>
      </c>
      <c r="BL9" s="20">
        <f>'T1.2.a. Public Asset Re'!BL8</f>
        <v>0</v>
      </c>
      <c r="BM9" s="20">
        <f>'T1.2.a. Public Asset Re'!BM8</f>
        <v>0</v>
      </c>
      <c r="BN9" s="20">
        <f>'T1.2.a. Public Asset Re'!BN8</f>
        <v>0</v>
      </c>
      <c r="BO9" s="20">
        <f>'T1.2.a. Public Asset Re'!BO8</f>
        <v>0</v>
      </c>
      <c r="BP9" s="20">
        <f>'T1.2.a. Public Asset Re'!BP8</f>
        <v>0</v>
      </c>
      <c r="BQ9" s="20">
        <f>'T1.2.a. Public Asset Re'!BQ8</f>
        <v>0</v>
      </c>
      <c r="BR9" s="20">
        <f>'T1.2.a. Public Asset Re'!BR8</f>
        <v>0</v>
      </c>
      <c r="BS9" s="20">
        <f>'T1.2.a. Public Asset Re'!BS8</f>
        <v>0</v>
      </c>
      <c r="BT9" s="20">
        <f>'T1.2.a. Public Asset Re'!BT8</f>
        <v>0</v>
      </c>
      <c r="BU9" s="20">
        <f>'T1.2.a. Public Asset Re'!BU8</f>
        <v>0</v>
      </c>
      <c r="BV9" s="20">
        <f>'T1.2.a. Public Asset Re'!BV8</f>
        <v>0</v>
      </c>
      <c r="BW9" s="20">
        <f>'T1.2.a. Public Asset Re'!BW8</f>
        <v>0</v>
      </c>
      <c r="BX9" s="20">
        <f>'T1.2.a. Public Asset Re'!BX8</f>
        <v>0</v>
      </c>
      <c r="BY9" s="20">
        <f>'T1.2.a. Public Asset Re'!BY8</f>
        <v>0</v>
      </c>
      <c r="BZ9" s="20">
        <f>'T1.2.a. Public Asset Re'!BZ8</f>
        <v>0</v>
      </c>
      <c r="CA9" s="20">
        <f>'T1.2.a. Public Asset Re'!CA8</f>
        <v>0</v>
      </c>
      <c r="CB9" s="20">
        <f>'T1.2.a. Public Asset Re'!CB8</f>
        <v>0</v>
      </c>
      <c r="CC9" s="20">
        <f>'T1.2.a. Public Asset Re'!CC8</f>
        <v>0</v>
      </c>
      <c r="CD9" s="20">
        <f>'T1.2.a. Public Asset Re'!CD8</f>
        <v>0</v>
      </c>
      <c r="CE9" s="20">
        <f>'T1.2.a. Public Asset Re'!CE8</f>
        <v>0</v>
      </c>
      <c r="CF9" s="20">
        <v>0</v>
      </c>
    </row>
    <row r="10" spans="3:84" ht="12.75" customHeight="1">
      <c r="C10" t="s">
        <v>44</v>
      </c>
      <c r="F10" s="20">
        <f>G10+CG10</f>
        <v>254031.00000000026</v>
      </c>
      <c r="G10" s="20">
        <f>SUM(H10:CE10)</f>
        <v>254031.00000000026</v>
      </c>
      <c r="H10" s="20">
        <f>'T1.2.a. Public Asset Re'!H12</f>
        <v>70644.73118563507</v>
      </c>
      <c r="I10" s="20">
        <f>'T1.2.a. Public Asset Re'!I12</f>
        <v>2681.561092661592</v>
      </c>
      <c r="J10" s="20">
        <f>'T1.2.a. Public Asset Re'!J12</f>
        <v>3482.4928628294874</v>
      </c>
      <c r="K10" s="20">
        <f>'T1.2.a. Public Asset Re'!K12</f>
        <v>3604.030248507159</v>
      </c>
      <c r="L10" s="20">
        <f>'T1.2.a. Public Asset Re'!L12</f>
        <v>3659.4208821383654</v>
      </c>
      <c r="M10" s="20">
        <f>'T1.2.a. Public Asset Re'!M12</f>
        <v>3847.105019862516</v>
      </c>
      <c r="N10" s="20">
        <f>'T1.2.a. Public Asset Re'!N12</f>
        <v>3972.2277783452737</v>
      </c>
      <c r="O10" s="20">
        <f>'T1.2.a. Public Asset Re'!O12</f>
        <v>3920.4225175191823</v>
      </c>
      <c r="P10" s="20">
        <f>'T1.2.a. Public Asset Re'!P12</f>
        <v>3872.202629498148</v>
      </c>
      <c r="Q10" s="20">
        <f>'T1.2.a. Public Asset Re'!Q12</f>
        <v>3831.1534870873147</v>
      </c>
      <c r="R10" s="20">
        <f>'T1.2.a. Public Asset Re'!R12</f>
        <v>3800.8604630917544</v>
      </c>
      <c r="S10" s="20">
        <f>'T1.2.a. Public Asset Re'!S12</f>
        <v>3840.2995639477303</v>
      </c>
      <c r="T10" s="20">
        <f>'T1.2.a. Public Asset Re'!T12</f>
        <v>3945.885416850215</v>
      </c>
      <c r="U10" s="20">
        <f>'T1.2.a. Public Asset Re'!U12</f>
        <v>4051.4712697526993</v>
      </c>
      <c r="V10" s="20">
        <f>'T1.2.a. Public Asset Re'!V12</f>
        <v>4024.763618562225</v>
      </c>
      <c r="W10" s="20">
        <f>'T1.2.a. Public Asset Re'!W12</f>
        <v>4053.4466010029573</v>
      </c>
      <c r="X10" s="20">
        <f>'T1.2.a. Public Asset Re'!X12</f>
        <v>4074.958837833503</v>
      </c>
      <c r="Y10" s="20">
        <f>'T1.2.a. Public Asset Re'!Y12</f>
        <v>4092.885701858948</v>
      </c>
      <c r="Z10" s="20">
        <f>'T1.2.a. Public Asset Re'!Z12</f>
        <v>4044.665813837928</v>
      </c>
      <c r="AA10" s="20">
        <f>'T1.2.a. Public Asset Re'!AA12</f>
        <v>4051.8365594481</v>
      </c>
      <c r="AB10" s="20">
        <f>'T1.2.a. Public Asset Re'!AB12</f>
        <v>4114.3979386894935</v>
      </c>
      <c r="AC10" s="20">
        <f>'T1.2.a. Public Asset Re'!AC12</f>
        <v>4103.641820274221</v>
      </c>
      <c r="AD10" s="20">
        <f>'T1.2.a. Public Asset Re'!AD12</f>
        <v>4085.7149562487757</v>
      </c>
      <c r="AE10" s="20">
        <f>'T1.2.a. Public Asset Re'!AE12</f>
        <v>4001.6413401768223</v>
      </c>
      <c r="AF10" s="20">
        <f>'T1.2.a. Public Asset Re'!AF12</f>
        <v>3972.9583577361045</v>
      </c>
      <c r="AG10" s="20">
        <f>'T1.2.a. Public Asset Re'!AG12</f>
        <v>3870.9578776387207</v>
      </c>
      <c r="AH10" s="20">
        <f>'T1.2.a. Public Asset Re'!AH12</f>
        <v>3827.933403977644</v>
      </c>
      <c r="AI10" s="20">
        <f>'T1.2.a. Public Asset Re'!AI12</f>
        <v>3652.6154262235796</v>
      </c>
      <c r="AJ10" s="20">
        <f>'T1.2.a. Public Asset Re'!AJ12</f>
        <v>3664.981586193695</v>
      </c>
      <c r="AK10" s="20">
        <f>'T1.2.a. Public Asset Re'!AK12</f>
        <v>3545.0542420708807</v>
      </c>
      <c r="AL10" s="20">
        <f>'T1.2.a. Public Asset Re'!AL12</f>
        <v>3491.273649994502</v>
      </c>
      <c r="AM10" s="20">
        <f>'T1.2.a. Public Asset Re'!AM12</f>
        <v>3430.3223123079515</v>
      </c>
      <c r="AN10" s="20">
        <f>'T1.2.a. Public Asset Re'!AN12</f>
        <v>3303.224222574936</v>
      </c>
      <c r="AO10" s="20">
        <f>'T1.2.a. Public Asset Re'!AO12</f>
        <v>3297.663518519592</v>
      </c>
      <c r="AP10" s="20">
        <f>'T1.2.a. Public Asset Re'!AP12</f>
        <v>3166.9800559814757</v>
      </c>
      <c r="AQ10" s="20">
        <f>'T1.2.a. Public Asset Re'!AQ12</f>
        <v>3106.0287182949396</v>
      </c>
      <c r="AR10" s="20">
        <f>'T1.2.a. Public Asset Re'!AR12</f>
        <v>3045.077380608389</v>
      </c>
      <c r="AS10" s="20">
        <f>'T1.2.a. Public Asset Re'!AS12</f>
        <v>2980.5406701167594</v>
      </c>
      <c r="AT10" s="20">
        <f>'T1.2.a. Public Asset Re'!AT12</f>
        <v>3041.1267181078874</v>
      </c>
      <c r="AU10" s="20">
        <f>'T1.2.a. Public Asset Re'!AU12</f>
        <v>2903.272509959599</v>
      </c>
      <c r="AV10" s="20">
        <f>'T1.2.a. Public Asset Re'!AV12</f>
        <v>2883.370314683889</v>
      </c>
      <c r="AW10" s="20">
        <f>'T1.2.a. Public Asset Re'!AW12</f>
        <v>2793.735994556613</v>
      </c>
      <c r="AX10" s="20">
        <f>'T1.2.a. Public Asset Re'!AX12</f>
        <v>2700.5163016242514</v>
      </c>
      <c r="AY10" s="20">
        <f>'T1.2.a. Public Asset Re'!AY12</f>
        <v>2677.0287335434623</v>
      </c>
      <c r="AZ10" s="20">
        <f>'T1.2.a. Public Asset Re'!AZ12</f>
        <v>2569.4675493907343</v>
      </c>
      <c r="BA10" s="20">
        <f>'T1.2.a. Public Asset Re'!BA12</f>
        <v>2440.394128407461</v>
      </c>
      <c r="BB10" s="20">
        <f>'T1.2.a. Public Asset Re'!BB12</f>
        <v>2296.9792162038284</v>
      </c>
      <c r="BC10" s="20">
        <f>'T1.2.a. Public Asset Re'!BC12</f>
        <v>2094.588297563896</v>
      </c>
      <c r="BD10" s="20">
        <f>'T1.2.a. Public Asset Re'!BD12</f>
        <v>1951.1733853602636</v>
      </c>
      <c r="BE10" s="20">
        <f>'T1.2.a. Public Asset Re'!BE12</f>
        <v>1766.7093307457835</v>
      </c>
      <c r="BF10" s="20">
        <f>'T1.2.a. Public Asset Re'!BF12</f>
        <v>1809.3685147114666</v>
      </c>
      <c r="BG10" s="20">
        <f>'T1.2.a. Public Asset Re'!BG12</f>
        <v>1744.8318042198298</v>
      </c>
      <c r="BH10" s="20">
        <f>'T1.2.a. Public Asset Re'!BH12</f>
        <v>1551.5869624403422</v>
      </c>
      <c r="BI10" s="20">
        <f>'T1.2.a. Public Asset Re'!BI12</f>
        <v>1553.1970039951811</v>
      </c>
      <c r="BJ10" s="20">
        <f>'T1.2.a. Public Asset Re'!BJ12</f>
        <v>1499.4164119188135</v>
      </c>
      <c r="BK10" s="20">
        <f>'T1.2.a. Public Asset Re'!BK12</f>
        <v>1393.83055901634</v>
      </c>
      <c r="BL10" s="20">
        <f>'T1.2.a. Public Asset Re'!BL12</f>
        <v>1357.9768309654282</v>
      </c>
      <c r="BM10" s="20">
        <f>'T1.2.a. Public Asset Re'!BM12</f>
        <v>1322.1231029145201</v>
      </c>
      <c r="BN10" s="20">
        <f>'T1.2.a. Public Asset Re'!BN12</f>
        <v>1293.4401204737915</v>
      </c>
      <c r="BO10" s="20">
        <f>'T1.2.a. Public Asset Re'!BO12</f>
        <v>1191.4396403764076</v>
      </c>
      <c r="BP10" s="20">
        <f>'T1.2.a. Public Asset Re'!BP12</f>
        <v>1134.073675494954</v>
      </c>
      <c r="BQ10" s="20">
        <f>'T1.2.a. Public Asset Re'!BQ12</f>
        <v>1003.3902129568451</v>
      </c>
      <c r="BR10" s="20">
        <f>'T1.2.a. Public Asset Re'!BR12</f>
        <v>645.583511838584</v>
      </c>
      <c r="BS10" s="20">
        <f>'T1.2.a. Public Asset Re'!BS12</f>
        <v>581.0468013469435</v>
      </c>
      <c r="BT10" s="20">
        <f>'T1.2.a. Public Asset Re'!BT12</f>
        <v>446.77796600374495</v>
      </c>
      <c r="BU10" s="20">
        <f>'T1.2.a. Public Asset Re'!BU12</f>
        <v>364.3143914866523</v>
      </c>
      <c r="BV10" s="20">
        <f>'T1.2.a. Public Asset Re'!BV12</f>
        <v>347.99756901603905</v>
      </c>
      <c r="BW10" s="20">
        <f>'T1.2.a. Public Asset Re'!BW12</f>
        <v>485.48648746892286</v>
      </c>
      <c r="BX10" s="20">
        <f>'T1.2.a. Public Asset Re'!BX12</f>
        <v>340.4615337104442</v>
      </c>
      <c r="BY10" s="20">
        <f>'T1.2.a. Public Asset Re'!BY12</f>
        <v>257.9979591933552</v>
      </c>
      <c r="BZ10" s="20">
        <f>'T1.2.a. Public Asset Re'!BZ12</f>
        <v>112.97300543488018</v>
      </c>
      <c r="CA10" s="20">
        <f>'T1.2.a. Public Asset Re'!CA12</f>
        <v>37.680176527972435</v>
      </c>
      <c r="CB10" s="20">
        <f>'T1.2.a. Public Asset Re'!CB12</f>
        <v>-82.24716759486546</v>
      </c>
      <c r="CC10" s="20">
        <f>'T1.2.a. Public Asset Re'!CC12</f>
        <v>-0.14888277318823384</v>
      </c>
      <c r="CD10" s="20">
        <f>'T1.2.a. Public Asset Re'!CD12</f>
        <v>-102.14936287057208</v>
      </c>
      <c r="CE10" s="20">
        <f>'T1.2.a. Public Asset Re'!CE12</f>
        <v>-4535.240336318915</v>
      </c>
      <c r="CF10" s="20">
        <v>0</v>
      </c>
    </row>
    <row r="11" ht="12.75" customHeight="1">
      <c r="B11" t="s">
        <v>149</v>
      </c>
    </row>
    <row r="12" ht="12.75" customHeight="1">
      <c r="C12" t="s">
        <v>46</v>
      </c>
    </row>
    <row r="13" ht="12.75" customHeight="1">
      <c r="C13" t="s">
        <v>47</v>
      </c>
    </row>
    <row r="14" ht="12.75" customHeight="1" hidden="1">
      <c r="A14" t="s">
        <v>48</v>
      </c>
    </row>
    <row r="15" ht="12.75" customHeight="1" hidden="1">
      <c r="B15" t="s">
        <v>49</v>
      </c>
    </row>
    <row r="16" ht="12.75" customHeight="1" hidden="1">
      <c r="C16" t="s">
        <v>50</v>
      </c>
    </row>
    <row r="17" ht="12.75" customHeight="1" hidden="1">
      <c r="C17" t="s">
        <v>51</v>
      </c>
    </row>
    <row r="18" ht="12.75" customHeight="1" hidden="1">
      <c r="B18" t="s">
        <v>52</v>
      </c>
    </row>
    <row r="19" ht="12.75" customHeight="1" hidden="1">
      <c r="C19" t="s">
        <v>53</v>
      </c>
    </row>
    <row r="20" ht="12.75" customHeight="1" hidden="1">
      <c r="C20" t="s">
        <v>34</v>
      </c>
    </row>
    <row r="21" ht="12.75" customHeight="1" hidden="1">
      <c r="B21" t="s">
        <v>54</v>
      </c>
    </row>
    <row r="22" ht="12.75" customHeight="1" hidden="1">
      <c r="C22" t="s">
        <v>29</v>
      </c>
    </row>
    <row r="23" s="12" customFormat="1" ht="12.75" customHeight="1" hidden="1">
      <c r="C23" s="12" t="s">
        <v>55</v>
      </c>
    </row>
    <row r="24" spans="1:84" ht="6.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14" ht="12.75" customHeight="1">
      <c r="A25" s="12"/>
      <c r="B25" s="12"/>
      <c r="C25" s="12"/>
      <c r="D25" s="12"/>
      <c r="E25" s="12"/>
      <c r="F25" s="12"/>
      <c r="G25" s="12"/>
      <c r="H25" s="12"/>
      <c r="I25" s="12"/>
      <c r="J25" s="12"/>
      <c r="K25" s="12"/>
      <c r="L25" s="12"/>
      <c r="M25" s="12"/>
      <c r="N25" s="12"/>
    </row>
    <row r="26" spans="1:12" ht="12.75" customHeight="1">
      <c r="A26" s="32" t="s">
        <v>111</v>
      </c>
      <c r="B26" s="32"/>
      <c r="C26" s="32"/>
      <c r="D26" s="32"/>
      <c r="E26" s="32"/>
      <c r="F26" s="32"/>
      <c r="G26" s="32"/>
      <c r="H26" s="32"/>
      <c r="I26" s="32"/>
      <c r="J26" s="32"/>
      <c r="K26" s="32"/>
      <c r="L26" s="32"/>
    </row>
    <row r="27" ht="12.75" customHeight="1">
      <c r="F27" s="10"/>
    </row>
  </sheetData>
  <mergeCells count="4">
    <mergeCell ref="CF3:CF4"/>
    <mergeCell ref="A26:L26"/>
    <mergeCell ref="F3:F4"/>
    <mergeCell ref="G3:CE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F39"/>
  <sheetViews>
    <sheetView workbookViewId="0" topLeftCell="A1">
      <selection activeCell="B8" sqref="B8"/>
    </sheetView>
  </sheetViews>
  <sheetFormatPr defaultColWidth="9.140625" defaultRowHeight="12.75"/>
  <cols>
    <col min="1" max="4" width="3.140625" style="0" customWidth="1"/>
    <col min="5" max="5" width="24.140625" style="0" customWidth="1"/>
    <col min="6" max="6" width="11.57421875" style="0" customWidth="1"/>
    <col min="7" max="7" width="10.7109375" style="0" bestFit="1" customWidth="1"/>
    <col min="8" max="106" width="8.00390625" style="0" customWidth="1"/>
  </cols>
  <sheetData>
    <row r="1" ht="12.75">
      <c r="A1" s="2" t="s">
        <v>146</v>
      </c>
    </row>
    <row r="2" ht="6" customHeight="1"/>
    <row r="3" spans="1:84" ht="12.75">
      <c r="A3" s="6"/>
      <c r="B3" s="7"/>
      <c r="C3" s="7"/>
      <c r="D3" s="7"/>
      <c r="E3" s="7"/>
      <c r="F3" s="28" t="s">
        <v>0</v>
      </c>
      <c r="G3" s="30" t="s">
        <v>5</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28" t="s">
        <v>4</v>
      </c>
    </row>
    <row r="4" spans="1:84" ht="12.75">
      <c r="A4" s="8"/>
      <c r="B4" s="3"/>
      <c r="C4" s="3"/>
      <c r="D4" s="3"/>
      <c r="E4" s="3"/>
      <c r="F4" s="29"/>
      <c r="G4" s="5" t="s">
        <v>0</v>
      </c>
      <c r="H4" s="1">
        <v>0</v>
      </c>
      <c r="I4" s="1">
        <v>1</v>
      </c>
      <c r="J4" s="1">
        <v>2</v>
      </c>
      <c r="K4" s="1">
        <v>3</v>
      </c>
      <c r="L4" s="1">
        <v>4</v>
      </c>
      <c r="M4" s="1">
        <v>5</v>
      </c>
      <c r="N4" s="1">
        <v>6</v>
      </c>
      <c r="O4" s="1">
        <v>7</v>
      </c>
      <c r="P4" s="1">
        <v>8</v>
      </c>
      <c r="Q4" s="1">
        <v>9</v>
      </c>
      <c r="R4" s="1">
        <v>10</v>
      </c>
      <c r="S4" s="1">
        <v>11</v>
      </c>
      <c r="T4" s="1">
        <v>12</v>
      </c>
      <c r="U4" s="1">
        <v>13</v>
      </c>
      <c r="V4" s="1">
        <v>14</v>
      </c>
      <c r="W4" s="1">
        <v>15</v>
      </c>
      <c r="X4" s="1">
        <v>16</v>
      </c>
      <c r="Y4" s="1">
        <v>17</v>
      </c>
      <c r="Z4" s="1">
        <v>18</v>
      </c>
      <c r="AA4" s="1">
        <v>19</v>
      </c>
      <c r="AB4" s="1">
        <v>20</v>
      </c>
      <c r="AC4" s="1">
        <v>21</v>
      </c>
      <c r="AD4" s="1">
        <v>22</v>
      </c>
      <c r="AE4" s="1">
        <v>23</v>
      </c>
      <c r="AF4" s="1">
        <v>24</v>
      </c>
      <c r="AG4" s="1">
        <v>25</v>
      </c>
      <c r="AH4" s="1">
        <v>26</v>
      </c>
      <c r="AI4" s="1">
        <v>27</v>
      </c>
      <c r="AJ4" s="1">
        <v>28</v>
      </c>
      <c r="AK4" s="1">
        <v>29</v>
      </c>
      <c r="AL4" s="1">
        <v>30</v>
      </c>
      <c r="AM4" s="1">
        <v>31</v>
      </c>
      <c r="AN4" s="1">
        <v>32</v>
      </c>
      <c r="AO4" s="1">
        <v>33</v>
      </c>
      <c r="AP4" s="1">
        <v>34</v>
      </c>
      <c r="AQ4" s="1">
        <v>35</v>
      </c>
      <c r="AR4" s="1">
        <v>36</v>
      </c>
      <c r="AS4" s="1">
        <v>37</v>
      </c>
      <c r="AT4" s="1">
        <v>38</v>
      </c>
      <c r="AU4" s="1">
        <v>39</v>
      </c>
      <c r="AV4" s="1">
        <v>40</v>
      </c>
      <c r="AW4" s="1">
        <v>41</v>
      </c>
      <c r="AX4" s="1">
        <v>42</v>
      </c>
      <c r="AY4" s="1">
        <v>43</v>
      </c>
      <c r="AZ4" s="1">
        <v>44</v>
      </c>
      <c r="BA4" s="1">
        <v>45</v>
      </c>
      <c r="BB4" s="1">
        <v>46</v>
      </c>
      <c r="BC4" s="1">
        <v>47</v>
      </c>
      <c r="BD4" s="1">
        <v>48</v>
      </c>
      <c r="BE4" s="1">
        <v>49</v>
      </c>
      <c r="BF4" s="1">
        <v>50</v>
      </c>
      <c r="BG4" s="1">
        <v>51</v>
      </c>
      <c r="BH4" s="1">
        <v>52</v>
      </c>
      <c r="BI4" s="1">
        <v>53</v>
      </c>
      <c r="BJ4" s="1">
        <v>54</v>
      </c>
      <c r="BK4" s="1">
        <v>55</v>
      </c>
      <c r="BL4" s="1">
        <v>56</v>
      </c>
      <c r="BM4" s="1">
        <v>57</v>
      </c>
      <c r="BN4" s="1">
        <v>58</v>
      </c>
      <c r="BO4" s="1">
        <v>59</v>
      </c>
      <c r="BP4" s="1">
        <v>60</v>
      </c>
      <c r="BQ4" s="1">
        <v>61</v>
      </c>
      <c r="BR4" s="1">
        <v>62</v>
      </c>
      <c r="BS4" s="1">
        <v>63</v>
      </c>
      <c r="BT4" s="1">
        <v>64</v>
      </c>
      <c r="BU4" s="1">
        <v>65</v>
      </c>
      <c r="BV4" s="1">
        <v>66</v>
      </c>
      <c r="BW4" s="1">
        <v>67</v>
      </c>
      <c r="BX4" s="1">
        <v>68</v>
      </c>
      <c r="BY4" s="1">
        <v>69</v>
      </c>
      <c r="BZ4" s="1">
        <v>70</v>
      </c>
      <c r="CA4" s="1">
        <v>71</v>
      </c>
      <c r="CB4" s="1">
        <v>72</v>
      </c>
      <c r="CC4" s="1">
        <v>73</v>
      </c>
      <c r="CD4" s="1">
        <v>74</v>
      </c>
      <c r="CE4" s="1">
        <v>75</v>
      </c>
      <c r="CF4" s="29"/>
    </row>
    <row r="5" ht="6.75" customHeight="1"/>
    <row r="6" ht="12.75" customHeight="1">
      <c r="A6" t="s">
        <v>147</v>
      </c>
    </row>
    <row r="7" spans="2:84" ht="12.75" customHeight="1">
      <c r="B7" t="s">
        <v>148</v>
      </c>
      <c r="F7" s="20">
        <f>F8-F12</f>
        <v>-254031.00000000026</v>
      </c>
      <c r="G7" s="20">
        <f aca="true" t="shared" si="0" ref="G7:BR7">G8-G12</f>
        <v>-254031.00000000026</v>
      </c>
      <c r="H7" s="20">
        <f t="shared" si="0"/>
        <v>-70644.73118563507</v>
      </c>
      <c r="I7" s="20">
        <f t="shared" si="0"/>
        <v>-2681.561092661592</v>
      </c>
      <c r="J7" s="20">
        <f t="shared" si="0"/>
        <v>-3482.4928628294874</v>
      </c>
      <c r="K7" s="20">
        <f t="shared" si="0"/>
        <v>-3604.030248507159</v>
      </c>
      <c r="L7" s="20">
        <f t="shared" si="0"/>
        <v>-3659.4208821383654</v>
      </c>
      <c r="M7" s="20">
        <f t="shared" si="0"/>
        <v>-3847.105019862516</v>
      </c>
      <c r="N7" s="20">
        <f t="shared" si="0"/>
        <v>-3972.2277783452737</v>
      </c>
      <c r="O7" s="20">
        <f t="shared" si="0"/>
        <v>-3920.4225175191823</v>
      </c>
      <c r="P7" s="20">
        <f t="shared" si="0"/>
        <v>-3872.202629498148</v>
      </c>
      <c r="Q7" s="20">
        <f t="shared" si="0"/>
        <v>-3831.1534870873147</v>
      </c>
      <c r="R7" s="20">
        <f t="shared" si="0"/>
        <v>-3800.8604630917544</v>
      </c>
      <c r="S7" s="20">
        <f t="shared" si="0"/>
        <v>-3840.2995639477303</v>
      </c>
      <c r="T7" s="20">
        <f t="shared" si="0"/>
        <v>-3945.885416850215</v>
      </c>
      <c r="U7" s="20">
        <f t="shared" si="0"/>
        <v>-4051.4712697526993</v>
      </c>
      <c r="V7" s="20">
        <f t="shared" si="0"/>
        <v>-4024.763618562225</v>
      </c>
      <c r="W7" s="20">
        <f t="shared" si="0"/>
        <v>-4053.4466010029573</v>
      </c>
      <c r="X7" s="20">
        <f t="shared" si="0"/>
        <v>-4074.958837833503</v>
      </c>
      <c r="Y7" s="20">
        <f t="shared" si="0"/>
        <v>-4092.885701858948</v>
      </c>
      <c r="Z7" s="20">
        <f t="shared" si="0"/>
        <v>-4044.665813837928</v>
      </c>
      <c r="AA7" s="20">
        <f t="shared" si="0"/>
        <v>-4051.8365594481</v>
      </c>
      <c r="AB7" s="20">
        <f t="shared" si="0"/>
        <v>-4114.3979386894935</v>
      </c>
      <c r="AC7" s="20">
        <f t="shared" si="0"/>
        <v>-4103.641820274221</v>
      </c>
      <c r="AD7" s="20">
        <f t="shared" si="0"/>
        <v>-4085.7149562487757</v>
      </c>
      <c r="AE7" s="20">
        <f t="shared" si="0"/>
        <v>-4001.6413401768223</v>
      </c>
      <c r="AF7" s="20">
        <f t="shared" si="0"/>
        <v>-3972.9583577361045</v>
      </c>
      <c r="AG7" s="20">
        <f t="shared" si="0"/>
        <v>-3870.9578776387207</v>
      </c>
      <c r="AH7" s="20">
        <f t="shared" si="0"/>
        <v>-3827.933403977644</v>
      </c>
      <c r="AI7" s="20">
        <f t="shared" si="0"/>
        <v>-3652.6154262235796</v>
      </c>
      <c r="AJ7" s="20">
        <f t="shared" si="0"/>
        <v>-3664.981586193695</v>
      </c>
      <c r="AK7" s="20">
        <f t="shared" si="0"/>
        <v>-3545.0542420708807</v>
      </c>
      <c r="AL7" s="20">
        <f t="shared" si="0"/>
        <v>-3491.273649994502</v>
      </c>
      <c r="AM7" s="20">
        <f t="shared" si="0"/>
        <v>-3430.3223123079515</v>
      </c>
      <c r="AN7" s="20">
        <f t="shared" si="0"/>
        <v>-3303.224222574936</v>
      </c>
      <c r="AO7" s="20">
        <f t="shared" si="0"/>
        <v>-3297.663518519592</v>
      </c>
      <c r="AP7" s="20">
        <f t="shared" si="0"/>
        <v>-3166.9800559814757</v>
      </c>
      <c r="AQ7" s="20">
        <f t="shared" si="0"/>
        <v>-3106.0287182949396</v>
      </c>
      <c r="AR7" s="20">
        <f t="shared" si="0"/>
        <v>-3045.077380608389</v>
      </c>
      <c r="AS7" s="20">
        <f t="shared" si="0"/>
        <v>-2980.5406701167594</v>
      </c>
      <c r="AT7" s="20">
        <f t="shared" si="0"/>
        <v>-3041.1267181078874</v>
      </c>
      <c r="AU7" s="20">
        <f t="shared" si="0"/>
        <v>-2903.272509959599</v>
      </c>
      <c r="AV7" s="20">
        <f t="shared" si="0"/>
        <v>-2883.370314683889</v>
      </c>
      <c r="AW7" s="20">
        <f t="shared" si="0"/>
        <v>-2793.735994556613</v>
      </c>
      <c r="AX7" s="20">
        <f t="shared" si="0"/>
        <v>-2700.5163016242514</v>
      </c>
      <c r="AY7" s="20">
        <f t="shared" si="0"/>
        <v>-2677.0287335434623</v>
      </c>
      <c r="AZ7" s="20">
        <f t="shared" si="0"/>
        <v>-2569.4675493907343</v>
      </c>
      <c r="BA7" s="20">
        <f t="shared" si="0"/>
        <v>-2440.394128407461</v>
      </c>
      <c r="BB7" s="20">
        <f t="shared" si="0"/>
        <v>-2296.9792162038284</v>
      </c>
      <c r="BC7" s="20">
        <f t="shared" si="0"/>
        <v>-2094.588297563896</v>
      </c>
      <c r="BD7" s="20">
        <f t="shared" si="0"/>
        <v>-1951.1733853602636</v>
      </c>
      <c r="BE7" s="20">
        <f t="shared" si="0"/>
        <v>-1766.7093307457835</v>
      </c>
      <c r="BF7" s="20">
        <f t="shared" si="0"/>
        <v>-1809.3685147114666</v>
      </c>
      <c r="BG7" s="20">
        <f t="shared" si="0"/>
        <v>-1744.8318042198298</v>
      </c>
      <c r="BH7" s="20">
        <f t="shared" si="0"/>
        <v>-1551.5869624403422</v>
      </c>
      <c r="BI7" s="20">
        <f t="shared" si="0"/>
        <v>-1553.1970039951811</v>
      </c>
      <c r="BJ7" s="20">
        <f t="shared" si="0"/>
        <v>-1499.4164119188135</v>
      </c>
      <c r="BK7" s="20">
        <f t="shared" si="0"/>
        <v>-1393.83055901634</v>
      </c>
      <c r="BL7" s="20">
        <f t="shared" si="0"/>
        <v>-1357.9768309654282</v>
      </c>
      <c r="BM7" s="20">
        <f t="shared" si="0"/>
        <v>-1322.1231029145201</v>
      </c>
      <c r="BN7" s="20">
        <f t="shared" si="0"/>
        <v>-1293.4401204737915</v>
      </c>
      <c r="BO7" s="20">
        <f t="shared" si="0"/>
        <v>-1191.4396403764076</v>
      </c>
      <c r="BP7" s="20">
        <f t="shared" si="0"/>
        <v>-1134.073675494954</v>
      </c>
      <c r="BQ7" s="20">
        <f t="shared" si="0"/>
        <v>-1003.3902129568451</v>
      </c>
      <c r="BR7" s="20">
        <f t="shared" si="0"/>
        <v>-645.583511838584</v>
      </c>
      <c r="BS7" s="20">
        <f aca="true" t="shared" si="1" ref="BS7:CE7">BS8-BS12</f>
        <v>-581.0468013469435</v>
      </c>
      <c r="BT7" s="20">
        <f t="shared" si="1"/>
        <v>-446.77796600374495</v>
      </c>
      <c r="BU7" s="20">
        <f t="shared" si="1"/>
        <v>-364.3143914866523</v>
      </c>
      <c r="BV7" s="20">
        <f t="shared" si="1"/>
        <v>-347.99756901603905</v>
      </c>
      <c r="BW7" s="20">
        <f t="shared" si="1"/>
        <v>-485.48648746892286</v>
      </c>
      <c r="BX7" s="20">
        <f t="shared" si="1"/>
        <v>-340.4615337104442</v>
      </c>
      <c r="BY7" s="20">
        <f t="shared" si="1"/>
        <v>-257.9979591933552</v>
      </c>
      <c r="BZ7" s="20">
        <f t="shared" si="1"/>
        <v>-112.97300543488018</v>
      </c>
      <c r="CA7" s="20">
        <f t="shared" si="1"/>
        <v>-37.680176527972435</v>
      </c>
      <c r="CB7" s="20">
        <f t="shared" si="1"/>
        <v>82.24716759486546</v>
      </c>
      <c r="CC7" s="20">
        <f t="shared" si="1"/>
        <v>0.14888277318823384</v>
      </c>
      <c r="CD7" s="20">
        <f t="shared" si="1"/>
        <v>102.14936287057208</v>
      </c>
      <c r="CE7" s="20">
        <f t="shared" si="1"/>
        <v>4535.240336318915</v>
      </c>
      <c r="CF7" s="20">
        <v>0</v>
      </c>
    </row>
    <row r="8" spans="3:84" ht="12.75" customHeight="1">
      <c r="C8" t="s">
        <v>59</v>
      </c>
      <c r="F8" s="20">
        <f>G8+CG8</f>
        <v>0</v>
      </c>
      <c r="G8" s="20">
        <f>SUM(H8:CE8)</f>
        <v>0</v>
      </c>
      <c r="H8" s="20">
        <f>'Age Profiles'!E23</f>
        <v>0</v>
      </c>
      <c r="I8" s="20">
        <f>'Age Profiles'!F23</f>
        <v>0</v>
      </c>
      <c r="J8" s="20">
        <f>'Age Profiles'!G23</f>
        <v>0</v>
      </c>
      <c r="K8" s="20">
        <f>'Age Profiles'!H23</f>
        <v>0</v>
      </c>
      <c r="L8" s="20">
        <f>'Age Profiles'!I23</f>
        <v>0</v>
      </c>
      <c r="M8" s="20">
        <f>'Age Profiles'!J23</f>
        <v>0</v>
      </c>
      <c r="N8" s="20">
        <f>'Age Profiles'!K23</f>
        <v>0</v>
      </c>
      <c r="O8" s="20">
        <f>'Age Profiles'!L23</f>
        <v>0</v>
      </c>
      <c r="P8" s="20">
        <f>'Age Profiles'!M23</f>
        <v>0</v>
      </c>
      <c r="Q8" s="20">
        <f>'Age Profiles'!N23</f>
        <v>0</v>
      </c>
      <c r="R8" s="20">
        <f>'Age Profiles'!O23</f>
        <v>0</v>
      </c>
      <c r="S8" s="20">
        <f>'Age Profiles'!P23</f>
        <v>0</v>
      </c>
      <c r="T8" s="20">
        <f>'Age Profiles'!Q23</f>
        <v>0</v>
      </c>
      <c r="U8" s="20">
        <f>'Age Profiles'!R23</f>
        <v>0</v>
      </c>
      <c r="V8" s="20">
        <f>'Age Profiles'!S23</f>
        <v>0</v>
      </c>
      <c r="W8" s="20">
        <f>'Age Profiles'!T23</f>
        <v>0</v>
      </c>
      <c r="X8" s="20">
        <f>'Age Profiles'!U23</f>
        <v>0</v>
      </c>
      <c r="Y8" s="20">
        <f>'Age Profiles'!V23</f>
        <v>0</v>
      </c>
      <c r="Z8" s="20">
        <f>'Age Profiles'!W23</f>
        <v>0</v>
      </c>
      <c r="AA8" s="20">
        <f>'Age Profiles'!X23</f>
        <v>0</v>
      </c>
      <c r="AB8" s="20">
        <f>'Age Profiles'!Y23</f>
        <v>0</v>
      </c>
      <c r="AC8" s="20">
        <f>'Age Profiles'!Z23</f>
        <v>0</v>
      </c>
      <c r="AD8" s="20">
        <f>'Age Profiles'!AA23</f>
        <v>0</v>
      </c>
      <c r="AE8" s="20">
        <f>'Age Profiles'!AB23</f>
        <v>0</v>
      </c>
      <c r="AF8" s="20">
        <f>'Age Profiles'!AC23</f>
        <v>0</v>
      </c>
      <c r="AG8" s="20">
        <f>'Age Profiles'!AD23</f>
        <v>0</v>
      </c>
      <c r="AH8" s="20">
        <f>'Age Profiles'!AE23</f>
        <v>0</v>
      </c>
      <c r="AI8" s="20">
        <f>'Age Profiles'!AF23</f>
        <v>0</v>
      </c>
      <c r="AJ8" s="20">
        <f>'Age Profiles'!AG23</f>
        <v>0</v>
      </c>
      <c r="AK8" s="20">
        <f>'Age Profiles'!AH23</f>
        <v>0</v>
      </c>
      <c r="AL8" s="20">
        <f>'Age Profiles'!AI23</f>
        <v>0</v>
      </c>
      <c r="AM8" s="20">
        <f>'Age Profiles'!AJ23</f>
        <v>0</v>
      </c>
      <c r="AN8" s="20">
        <f>'Age Profiles'!AK23</f>
        <v>0</v>
      </c>
      <c r="AO8" s="20">
        <f>'Age Profiles'!AL23</f>
        <v>0</v>
      </c>
      <c r="AP8" s="20">
        <f>'Age Profiles'!AM23</f>
        <v>0</v>
      </c>
      <c r="AQ8" s="20">
        <f>'Age Profiles'!AN23</f>
        <v>0</v>
      </c>
      <c r="AR8" s="20">
        <f>'Age Profiles'!AO23</f>
        <v>0</v>
      </c>
      <c r="AS8" s="20">
        <f>'Age Profiles'!AP23</f>
        <v>0</v>
      </c>
      <c r="AT8" s="20">
        <f>'Age Profiles'!AQ23</f>
        <v>0</v>
      </c>
      <c r="AU8" s="20">
        <f>'Age Profiles'!AR23</f>
        <v>0</v>
      </c>
      <c r="AV8" s="20">
        <f>'Age Profiles'!AS23</f>
        <v>0</v>
      </c>
      <c r="AW8" s="20">
        <f>'Age Profiles'!AT23</f>
        <v>0</v>
      </c>
      <c r="AX8" s="20">
        <f>'Age Profiles'!AU23</f>
        <v>0</v>
      </c>
      <c r="AY8" s="20">
        <f>'Age Profiles'!AV23</f>
        <v>0</v>
      </c>
      <c r="AZ8" s="20">
        <f>'Age Profiles'!AW23</f>
        <v>0</v>
      </c>
      <c r="BA8" s="20">
        <f>'Age Profiles'!AX23</f>
        <v>0</v>
      </c>
      <c r="BB8" s="20">
        <f>'Age Profiles'!AY23</f>
        <v>0</v>
      </c>
      <c r="BC8" s="20">
        <f>'Age Profiles'!AZ23</f>
        <v>0</v>
      </c>
      <c r="BD8" s="20">
        <f>'Age Profiles'!BA23</f>
        <v>0</v>
      </c>
      <c r="BE8" s="20">
        <f>'Age Profiles'!BB23</f>
        <v>0</v>
      </c>
      <c r="BF8" s="20">
        <f>'Age Profiles'!BC23</f>
        <v>0</v>
      </c>
      <c r="BG8" s="20">
        <f>'Age Profiles'!BD23</f>
        <v>0</v>
      </c>
      <c r="BH8" s="20">
        <f>'Age Profiles'!BE23</f>
        <v>0</v>
      </c>
      <c r="BI8" s="20">
        <f>'Age Profiles'!BF23</f>
        <v>0</v>
      </c>
      <c r="BJ8" s="20">
        <f>'Age Profiles'!BG23</f>
        <v>0</v>
      </c>
      <c r="BK8" s="20">
        <f>'Age Profiles'!BH23</f>
        <v>0</v>
      </c>
      <c r="BL8" s="20">
        <f>'Age Profiles'!BI23</f>
        <v>0</v>
      </c>
      <c r="BM8" s="20">
        <f>'Age Profiles'!BJ23</f>
        <v>0</v>
      </c>
      <c r="BN8" s="20">
        <f>'Age Profiles'!BK23</f>
        <v>0</v>
      </c>
      <c r="BO8" s="20">
        <f>'Age Profiles'!BL23</f>
        <v>0</v>
      </c>
      <c r="BP8" s="20">
        <f>'Age Profiles'!BM23</f>
        <v>0</v>
      </c>
      <c r="BQ8" s="20">
        <f>'Age Profiles'!BN23</f>
        <v>0</v>
      </c>
      <c r="BR8" s="20">
        <f>'Age Profiles'!BO23</f>
        <v>0</v>
      </c>
      <c r="BS8" s="20">
        <f>'Age Profiles'!BP23</f>
        <v>0</v>
      </c>
      <c r="BT8" s="20">
        <f>'Age Profiles'!BQ23</f>
        <v>0</v>
      </c>
      <c r="BU8" s="20">
        <f>'Age Profiles'!BR23</f>
        <v>0</v>
      </c>
      <c r="BV8" s="20">
        <f>'Age Profiles'!BS23</f>
        <v>0</v>
      </c>
      <c r="BW8" s="20">
        <f>'Age Profiles'!BT23</f>
        <v>0</v>
      </c>
      <c r="BX8" s="20">
        <f>'Age Profiles'!BU23</f>
        <v>0</v>
      </c>
      <c r="BY8" s="20">
        <f>'Age Profiles'!BV23</f>
        <v>0</v>
      </c>
      <c r="BZ8" s="20">
        <f>'Age Profiles'!BW23</f>
        <v>0</v>
      </c>
      <c r="CA8" s="20">
        <f>'Age Profiles'!BX23</f>
        <v>0</v>
      </c>
      <c r="CB8" s="20">
        <f>'Age Profiles'!BY23</f>
        <v>0</v>
      </c>
      <c r="CC8" s="20">
        <f>'Age Profiles'!BZ23</f>
        <v>0</v>
      </c>
      <c r="CD8" s="20">
        <f>'Age Profiles'!CA23</f>
        <v>0</v>
      </c>
      <c r="CE8" s="20">
        <f>'Age Profiles'!CB23</f>
        <v>0</v>
      </c>
      <c r="CF8" s="20">
        <v>0</v>
      </c>
    </row>
    <row r="9" spans="4:84" ht="12.75" customHeight="1">
      <c r="D9" t="s">
        <v>60</v>
      </c>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row>
    <row r="10" spans="4:84" ht="12.75" customHeight="1">
      <c r="D10" t="s">
        <v>61</v>
      </c>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row>
    <row r="11" spans="4:84" ht="12.75" customHeight="1">
      <c r="D11" t="s">
        <v>62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row>
    <row r="12" spans="3:84" ht="12.75" customHeight="1">
      <c r="C12" t="s">
        <v>44</v>
      </c>
      <c r="F12" s="20">
        <f>G12+CG12</f>
        <v>254031.00000000026</v>
      </c>
      <c r="G12" s="20">
        <f>SUM(H12:CE12)</f>
        <v>254031.00000000026</v>
      </c>
      <c r="H12" s="20">
        <f>'Age Profiles'!E17</f>
        <v>70644.73118563507</v>
      </c>
      <c r="I12" s="20">
        <f>'Age Profiles'!F17</f>
        <v>2681.561092661592</v>
      </c>
      <c r="J12" s="20">
        <f>'Age Profiles'!G17</f>
        <v>3482.4928628294874</v>
      </c>
      <c r="K12" s="20">
        <f>'Age Profiles'!H17</f>
        <v>3604.030248507159</v>
      </c>
      <c r="L12" s="20">
        <f>'Age Profiles'!I17</f>
        <v>3659.4208821383654</v>
      </c>
      <c r="M12" s="20">
        <f>'Age Profiles'!J17</f>
        <v>3847.105019862516</v>
      </c>
      <c r="N12" s="20">
        <f>'Age Profiles'!K17</f>
        <v>3972.2277783452737</v>
      </c>
      <c r="O12" s="20">
        <f>'Age Profiles'!L17</f>
        <v>3920.4225175191823</v>
      </c>
      <c r="P12" s="20">
        <f>'Age Profiles'!M17</f>
        <v>3872.202629498148</v>
      </c>
      <c r="Q12" s="20">
        <f>'Age Profiles'!N17</f>
        <v>3831.1534870873147</v>
      </c>
      <c r="R12" s="20">
        <f>'Age Profiles'!O17</f>
        <v>3800.8604630917544</v>
      </c>
      <c r="S12" s="20">
        <f>'Age Profiles'!P17</f>
        <v>3840.2995639477303</v>
      </c>
      <c r="T12" s="20">
        <f>'Age Profiles'!Q17</f>
        <v>3945.885416850215</v>
      </c>
      <c r="U12" s="20">
        <f>'Age Profiles'!R17</f>
        <v>4051.4712697526993</v>
      </c>
      <c r="V12" s="20">
        <f>'Age Profiles'!S17</f>
        <v>4024.763618562225</v>
      </c>
      <c r="W12" s="20">
        <f>'Age Profiles'!T17</f>
        <v>4053.4466010029573</v>
      </c>
      <c r="X12" s="20">
        <f>'Age Profiles'!U17</f>
        <v>4074.958837833503</v>
      </c>
      <c r="Y12" s="20">
        <f>'Age Profiles'!V17</f>
        <v>4092.885701858948</v>
      </c>
      <c r="Z12" s="20">
        <f>'Age Profiles'!W17</f>
        <v>4044.665813837928</v>
      </c>
      <c r="AA12" s="20">
        <f>'Age Profiles'!X17</f>
        <v>4051.8365594481</v>
      </c>
      <c r="AB12" s="20">
        <f>'Age Profiles'!Y17</f>
        <v>4114.3979386894935</v>
      </c>
      <c r="AC12" s="20">
        <f>'Age Profiles'!Z17</f>
        <v>4103.641820274221</v>
      </c>
      <c r="AD12" s="20">
        <f>'Age Profiles'!AA17</f>
        <v>4085.7149562487757</v>
      </c>
      <c r="AE12" s="20">
        <f>'Age Profiles'!AB17</f>
        <v>4001.6413401768223</v>
      </c>
      <c r="AF12" s="20">
        <f>'Age Profiles'!AC17</f>
        <v>3972.9583577361045</v>
      </c>
      <c r="AG12" s="20">
        <f>'Age Profiles'!AD17</f>
        <v>3870.9578776387207</v>
      </c>
      <c r="AH12" s="20">
        <f>'Age Profiles'!AE17</f>
        <v>3827.933403977644</v>
      </c>
      <c r="AI12" s="20">
        <f>'Age Profiles'!AF17</f>
        <v>3652.6154262235796</v>
      </c>
      <c r="AJ12" s="20">
        <f>'Age Profiles'!AG17</f>
        <v>3664.981586193695</v>
      </c>
      <c r="AK12" s="20">
        <f>'Age Profiles'!AH17</f>
        <v>3545.0542420708807</v>
      </c>
      <c r="AL12" s="20">
        <f>'Age Profiles'!AI17</f>
        <v>3491.273649994502</v>
      </c>
      <c r="AM12" s="20">
        <f>'Age Profiles'!AJ17</f>
        <v>3430.3223123079515</v>
      </c>
      <c r="AN12" s="20">
        <f>'Age Profiles'!AK17</f>
        <v>3303.224222574936</v>
      </c>
      <c r="AO12" s="20">
        <f>'Age Profiles'!AL17</f>
        <v>3297.663518519592</v>
      </c>
      <c r="AP12" s="20">
        <f>'Age Profiles'!AM17</f>
        <v>3166.9800559814757</v>
      </c>
      <c r="AQ12" s="20">
        <f>'Age Profiles'!AN17</f>
        <v>3106.0287182949396</v>
      </c>
      <c r="AR12" s="20">
        <f>'Age Profiles'!AO17</f>
        <v>3045.077380608389</v>
      </c>
      <c r="AS12" s="20">
        <f>'Age Profiles'!AP17</f>
        <v>2980.5406701167594</v>
      </c>
      <c r="AT12" s="20">
        <f>'Age Profiles'!AQ17</f>
        <v>3041.1267181078874</v>
      </c>
      <c r="AU12" s="20">
        <f>'Age Profiles'!AR17</f>
        <v>2903.272509959599</v>
      </c>
      <c r="AV12" s="20">
        <f>'Age Profiles'!AS17</f>
        <v>2883.370314683889</v>
      </c>
      <c r="AW12" s="20">
        <f>'Age Profiles'!AT17</f>
        <v>2793.735994556613</v>
      </c>
      <c r="AX12" s="20">
        <f>'Age Profiles'!AU17</f>
        <v>2700.5163016242514</v>
      </c>
      <c r="AY12" s="20">
        <f>'Age Profiles'!AV17</f>
        <v>2677.0287335434623</v>
      </c>
      <c r="AZ12" s="20">
        <f>'Age Profiles'!AW17</f>
        <v>2569.4675493907343</v>
      </c>
      <c r="BA12" s="20">
        <f>'Age Profiles'!AX17</f>
        <v>2440.394128407461</v>
      </c>
      <c r="BB12" s="20">
        <f>'Age Profiles'!AY17</f>
        <v>2296.9792162038284</v>
      </c>
      <c r="BC12" s="20">
        <f>'Age Profiles'!AZ17</f>
        <v>2094.588297563896</v>
      </c>
      <c r="BD12" s="20">
        <f>'Age Profiles'!BA17</f>
        <v>1951.1733853602636</v>
      </c>
      <c r="BE12" s="20">
        <f>'Age Profiles'!BB17</f>
        <v>1766.7093307457835</v>
      </c>
      <c r="BF12" s="20">
        <f>'Age Profiles'!BC17</f>
        <v>1809.3685147114666</v>
      </c>
      <c r="BG12" s="20">
        <f>'Age Profiles'!BD17</f>
        <v>1744.8318042198298</v>
      </c>
      <c r="BH12" s="20">
        <f>'Age Profiles'!BE17</f>
        <v>1551.5869624403422</v>
      </c>
      <c r="BI12" s="20">
        <f>'Age Profiles'!BF17</f>
        <v>1553.1970039951811</v>
      </c>
      <c r="BJ12" s="20">
        <f>'Age Profiles'!BG17</f>
        <v>1499.4164119188135</v>
      </c>
      <c r="BK12" s="20">
        <f>'Age Profiles'!BH17</f>
        <v>1393.83055901634</v>
      </c>
      <c r="BL12" s="20">
        <f>'Age Profiles'!BI17</f>
        <v>1357.9768309654282</v>
      </c>
      <c r="BM12" s="20">
        <f>'Age Profiles'!BJ17</f>
        <v>1322.1231029145201</v>
      </c>
      <c r="BN12" s="20">
        <f>'Age Profiles'!BK17</f>
        <v>1293.4401204737915</v>
      </c>
      <c r="BO12" s="20">
        <f>'Age Profiles'!BL17</f>
        <v>1191.4396403764076</v>
      </c>
      <c r="BP12" s="20">
        <f>'Age Profiles'!BM17</f>
        <v>1134.073675494954</v>
      </c>
      <c r="BQ12" s="20">
        <f>'Age Profiles'!BN17</f>
        <v>1003.3902129568451</v>
      </c>
      <c r="BR12" s="20">
        <f>'Age Profiles'!BO17</f>
        <v>645.583511838584</v>
      </c>
      <c r="BS12" s="20">
        <f>'Age Profiles'!BP17</f>
        <v>581.0468013469435</v>
      </c>
      <c r="BT12" s="20">
        <f>'Age Profiles'!BQ17</f>
        <v>446.77796600374495</v>
      </c>
      <c r="BU12" s="20">
        <f>'Age Profiles'!BR17</f>
        <v>364.3143914866523</v>
      </c>
      <c r="BV12" s="20">
        <f>'Age Profiles'!BS17</f>
        <v>347.99756901603905</v>
      </c>
      <c r="BW12" s="20">
        <f>'Age Profiles'!BT17</f>
        <v>485.48648746892286</v>
      </c>
      <c r="BX12" s="20">
        <f>'Age Profiles'!BU17</f>
        <v>340.4615337104442</v>
      </c>
      <c r="BY12" s="20">
        <f>'Age Profiles'!BV17</f>
        <v>257.9979591933552</v>
      </c>
      <c r="BZ12" s="20">
        <f>'Age Profiles'!BW17</f>
        <v>112.97300543488018</v>
      </c>
      <c r="CA12" s="20">
        <f>'Age Profiles'!BX17</f>
        <v>37.680176527972435</v>
      </c>
      <c r="CB12" s="20">
        <f>'Age Profiles'!BY17</f>
        <v>-82.24716759486546</v>
      </c>
      <c r="CC12" s="20">
        <f>'Age Profiles'!BZ17</f>
        <v>-0.14888277318823384</v>
      </c>
      <c r="CD12" s="20">
        <f>'Age Profiles'!CA17</f>
        <v>-102.14936287057208</v>
      </c>
      <c r="CE12" s="20">
        <f>'Age Profiles'!CB17</f>
        <v>-4535.240336318915</v>
      </c>
      <c r="CF12" s="20">
        <f>'Age Profiles'!CC18+'Age Profiles'!CC19</f>
        <v>0</v>
      </c>
    </row>
    <row r="13" ht="12.75" customHeight="1">
      <c r="D13" t="s">
        <v>56</v>
      </c>
    </row>
    <row r="14" ht="12.75" customHeight="1">
      <c r="E14" t="s">
        <v>68</v>
      </c>
    </row>
    <row r="15" ht="12.75" customHeight="1">
      <c r="E15" t="s">
        <v>69</v>
      </c>
    </row>
    <row r="16" ht="12.75" customHeight="1" hidden="1">
      <c r="D16" t="s">
        <v>57</v>
      </c>
    </row>
    <row r="17" ht="12.75" customHeight="1" hidden="1">
      <c r="E17" t="s">
        <v>68</v>
      </c>
    </row>
    <row r="18" ht="12.75" customHeight="1" hidden="1">
      <c r="E18" t="s">
        <v>69</v>
      </c>
    </row>
    <row r="19" ht="12.75" customHeight="1" hidden="1">
      <c r="D19" t="s">
        <v>58</v>
      </c>
    </row>
    <row r="20" ht="12.75" customHeight="1" hidden="1">
      <c r="E20" t="s">
        <v>68</v>
      </c>
    </row>
    <row r="21" ht="12.75" customHeight="1" hidden="1">
      <c r="E21" t="s">
        <v>69</v>
      </c>
    </row>
    <row r="22" ht="12.75" customHeight="1" hidden="1">
      <c r="B22" t="s">
        <v>45</v>
      </c>
    </row>
    <row r="23" ht="12.75" customHeight="1" hidden="1">
      <c r="C23" t="s">
        <v>63</v>
      </c>
    </row>
    <row r="24" ht="12.75" customHeight="1" hidden="1">
      <c r="D24" t="s">
        <v>64</v>
      </c>
    </row>
    <row r="25" spans="3:15" ht="12.75" customHeight="1" hidden="1">
      <c r="C25" s="4"/>
      <c r="E25" s="4" t="s">
        <v>2</v>
      </c>
      <c r="H25" s="10"/>
      <c r="I25" s="10"/>
      <c r="J25" s="10"/>
      <c r="K25" s="10"/>
      <c r="L25" s="10"/>
      <c r="M25" s="10"/>
      <c r="N25" s="10"/>
      <c r="O25" s="10"/>
    </row>
    <row r="26" spans="3:15" ht="12.75" customHeight="1" hidden="1">
      <c r="C26" s="4"/>
      <c r="E26" s="4" t="s">
        <v>1</v>
      </c>
      <c r="H26" s="10"/>
      <c r="I26" s="10"/>
      <c r="J26" s="10"/>
      <c r="K26" s="10"/>
      <c r="L26" s="10"/>
      <c r="M26" s="10"/>
      <c r="N26" s="10"/>
      <c r="O26" s="10"/>
    </row>
    <row r="27" ht="12.75" customHeight="1" hidden="1">
      <c r="D27" t="s">
        <v>65</v>
      </c>
    </row>
    <row r="28" spans="3:15" ht="12.75" customHeight="1" hidden="1">
      <c r="C28" s="4"/>
      <c r="E28" s="4" t="s">
        <v>2</v>
      </c>
      <c r="H28" s="10"/>
      <c r="I28" s="10"/>
      <c r="J28" s="10"/>
      <c r="K28" s="10"/>
      <c r="L28" s="10"/>
      <c r="M28" s="10"/>
      <c r="N28" s="10"/>
      <c r="O28" s="10"/>
    </row>
    <row r="29" spans="3:15" ht="12.75" customHeight="1" hidden="1">
      <c r="C29" s="4"/>
      <c r="E29" s="4" t="s">
        <v>1</v>
      </c>
      <c r="H29" s="10"/>
      <c r="I29" s="10"/>
      <c r="J29" s="10"/>
      <c r="K29" s="10"/>
      <c r="L29" s="10"/>
      <c r="M29" s="10"/>
      <c r="N29" s="10"/>
      <c r="O29" s="10"/>
    </row>
    <row r="30" ht="12.75" customHeight="1" hidden="1">
      <c r="C30" t="s">
        <v>47</v>
      </c>
    </row>
    <row r="31" ht="12.75" customHeight="1" hidden="1">
      <c r="D31" t="s">
        <v>66</v>
      </c>
    </row>
    <row r="32" ht="12.75" customHeight="1" hidden="1">
      <c r="E32" t="s">
        <v>70</v>
      </c>
    </row>
    <row r="33" ht="12.75" customHeight="1" hidden="1">
      <c r="E33" t="s">
        <v>71</v>
      </c>
    </row>
    <row r="34" spans="1:15" ht="12.75" customHeight="1" hidden="1">
      <c r="A34" s="12"/>
      <c r="B34" s="12"/>
      <c r="C34" s="12"/>
      <c r="D34" s="12" t="s">
        <v>67</v>
      </c>
      <c r="E34" s="12"/>
      <c r="H34" s="12"/>
      <c r="I34" s="12"/>
      <c r="J34" s="12"/>
      <c r="K34" s="12"/>
      <c r="L34" s="12"/>
      <c r="M34" s="12"/>
      <c r="N34" s="12"/>
      <c r="O34" s="12"/>
    </row>
    <row r="35" ht="12.75" customHeight="1" hidden="1">
      <c r="E35" t="s">
        <v>70</v>
      </c>
    </row>
    <row r="36" spans="1:15" ht="12.75" customHeight="1" hidden="1">
      <c r="A36" s="12"/>
      <c r="B36" s="12"/>
      <c r="C36" s="12"/>
      <c r="D36" s="12"/>
      <c r="E36" s="12" t="s">
        <v>71</v>
      </c>
      <c r="G36" s="12"/>
      <c r="H36" s="12"/>
      <c r="I36" s="12"/>
      <c r="J36" s="12"/>
      <c r="K36" s="12"/>
      <c r="L36" s="12"/>
      <c r="M36" s="12"/>
      <c r="N36" s="12"/>
      <c r="O36" s="12"/>
    </row>
    <row r="37" spans="1:84" ht="6.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ht="12.75" customHeight="1"/>
    <row r="39" spans="2:10" ht="32.25" customHeight="1">
      <c r="B39" s="26" t="s">
        <v>138</v>
      </c>
      <c r="C39" s="26"/>
      <c r="D39" s="26"/>
      <c r="E39" s="26"/>
      <c r="F39" s="26"/>
      <c r="G39" s="26"/>
      <c r="H39" s="26"/>
      <c r="I39" s="26"/>
      <c r="J39" s="26"/>
    </row>
  </sheetData>
  <mergeCells count="4">
    <mergeCell ref="CF3:CF4"/>
    <mergeCell ref="B39:J39"/>
    <mergeCell ref="F3:F4"/>
    <mergeCell ref="G3:CE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E26"/>
  <sheetViews>
    <sheetView workbookViewId="0" topLeftCell="A1">
      <selection activeCell="A1" sqref="A1"/>
    </sheetView>
  </sheetViews>
  <sheetFormatPr defaultColWidth="9.140625" defaultRowHeight="12.75"/>
  <cols>
    <col min="1" max="1" width="3.421875" style="0" customWidth="1"/>
    <col min="2" max="2" width="3.8515625" style="0" customWidth="1"/>
    <col min="5" max="5" width="10.00390625" style="0" customWidth="1"/>
    <col min="6" max="6" width="8.140625" style="0" customWidth="1"/>
    <col min="7" max="13" width="7.00390625" style="0" customWidth="1"/>
  </cols>
  <sheetData>
    <row r="1" ht="12.75">
      <c r="A1" s="2" t="s">
        <v>30</v>
      </c>
    </row>
    <row r="2" ht="6" customHeight="1"/>
    <row r="3" spans="1:83" ht="12.75">
      <c r="A3" s="6"/>
      <c r="B3" s="7"/>
      <c r="C3" s="7"/>
      <c r="D3" s="7"/>
      <c r="E3" s="28" t="s">
        <v>0</v>
      </c>
      <c r="F3" s="30" t="s">
        <v>5</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28" t="s">
        <v>4</v>
      </c>
    </row>
    <row r="4" spans="1:83" ht="12.75">
      <c r="A4" s="8"/>
      <c r="B4" s="3"/>
      <c r="C4" s="3"/>
      <c r="D4" s="3"/>
      <c r="E4" s="29"/>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29"/>
    </row>
    <row r="5" ht="6.75" customHeight="1"/>
    <row r="6" spans="1:82" ht="12.75" customHeight="1">
      <c r="A6" s="4" t="s">
        <v>31</v>
      </c>
      <c r="C6" s="4"/>
      <c r="E6" s="20">
        <f>F6+CE6</f>
        <v>1.8553691916167736E-10</v>
      </c>
      <c r="F6" s="20">
        <f>SUM(G6:CD6)</f>
        <v>1.8553691916167736E-10</v>
      </c>
      <c r="G6" s="20">
        <f>'T1.3.b. Public K Transfers'!G6</f>
        <v>71405.72045301725</v>
      </c>
      <c r="H6" s="20">
        <f>'T1.3.b. Public K Transfers'!H6</f>
        <v>3443.9595994278125</v>
      </c>
      <c r="I6" s="20">
        <f>'T1.3.b. Public K Transfers'!I6</f>
        <v>4242.777510519642</v>
      </c>
      <c r="J6" s="20">
        <f>'T1.3.b. Public K Transfers'!J6</f>
        <v>4362.201037121254</v>
      </c>
      <c r="K6" s="20">
        <f>'T1.3.b. Public K Transfers'!K6</f>
        <v>4415.47781167639</v>
      </c>
      <c r="L6" s="20">
        <f>'T1.3.b. Public K Transfers'!L6</f>
        <v>4601.752710016501</v>
      </c>
      <c r="M6" s="20">
        <f>'T1.3.b. Public K Transfers'!M6</f>
        <v>4729.69394726735</v>
      </c>
      <c r="N6" s="20">
        <f>'T1.3.b. Public K Transfers'!N6</f>
        <v>4681.411784901349</v>
      </c>
      <c r="O6" s="20">
        <f>'T1.3.b. Public K Transfers'!O6</f>
        <v>4638.124234724471</v>
      </c>
      <c r="P6" s="20">
        <f>'T1.3.b. Public K Transfers'!P6</f>
        <v>4604.121289233827</v>
      </c>
      <c r="Q6" s="20">
        <f>'T1.3.b. Public K Transfers'!Q6</f>
        <v>4581.579081850498</v>
      </c>
      <c r="R6" s="20">
        <f>'T1.3.b. Public K Transfers'!R6</f>
        <v>4628.768999318715</v>
      </c>
      <c r="S6" s="20">
        <f>'T1.3.b. Public K Transfers'!S6</f>
        <v>4742.105668833419</v>
      </c>
      <c r="T6" s="20">
        <f>'T1.3.b. Public K Transfers'!T6</f>
        <v>4855.442338348127</v>
      </c>
      <c r="U6" s="20">
        <f>'T1.3.b. Public K Transfers'!U6</f>
        <v>4834.371644693817</v>
      </c>
      <c r="V6" s="20">
        <f>'T1.3.b. Public K Transfers'!V6</f>
        <v>4773.751918040889</v>
      </c>
      <c r="W6" s="20">
        <f>'T1.3.b. Public K Transfers'!W6</f>
        <v>4713.052469839714</v>
      </c>
      <c r="X6" s="20">
        <f>'T1.3.b. Public K Transfers'!X6</f>
        <v>4615.926945026203</v>
      </c>
      <c r="Y6" s="20">
        <f>'T1.3.b. Public K Transfers'!Y6</f>
        <v>4399.286678571799</v>
      </c>
      <c r="Z6" s="20">
        <f>'T1.3.b. Public K Transfers'!Z6</f>
        <v>4209.222397282702</v>
      </c>
      <c r="AA6" s="20">
        <f>'T1.3.b. Public K Transfers'!AA6</f>
        <v>4044.6504400009117</v>
      </c>
      <c r="AB6" s="20">
        <f>'T1.3.b. Public K Transfers'!AB6</f>
        <v>3789.437304948306</v>
      </c>
      <c r="AC6" s="20">
        <f>'T1.3.b. Public K Transfers'!AC6</f>
        <v>3505.87139720773</v>
      </c>
      <c r="AD6" s="20">
        <f>'T1.3.b. Public K Transfers'!AD6</f>
        <v>3192.4895299064037</v>
      </c>
      <c r="AE6" s="20">
        <f>'T1.3.b. Public K Transfers'!AE6</f>
        <v>2965.5568610814053</v>
      </c>
      <c r="AF6" s="20">
        <f>'T1.3.b. Public K Transfers'!AF6</f>
        <v>2656.9928718940264</v>
      </c>
      <c r="AG6" s="20">
        <f>'T1.3.b. Public K Transfers'!AG6</f>
        <v>2321.9029805797795</v>
      </c>
      <c r="AH6" s="20">
        <f>'T1.3.b. Public K Transfers'!AH6</f>
        <v>1749.0230857915494</v>
      </c>
      <c r="AI6" s="20">
        <f>'T1.3.b. Public K Transfers'!AI6</f>
        <v>1279.9499246366295</v>
      </c>
      <c r="AJ6" s="20">
        <f>'T1.3.b. Public K Transfers'!AJ6</f>
        <v>993.3206570452194</v>
      </c>
      <c r="AK6" s="20">
        <f>'T1.3.b. Public K Transfers'!AK6</f>
        <v>905.3843044335181</v>
      </c>
      <c r="AL6" s="20">
        <f>'T1.3.b. Public K Transfers'!AL6</f>
        <v>770.4454556349219</v>
      </c>
      <c r="AM6" s="20">
        <f>'T1.3.b. Public K Transfers'!AM6</f>
        <v>176.4880509787472</v>
      </c>
      <c r="AN6" s="20">
        <f>'T1.3.b. Public K Transfers'!AN6</f>
        <v>-241.39572927228892</v>
      </c>
      <c r="AO6" s="20">
        <f>'T1.3.b. Public K Transfers'!AO6</f>
        <v>-744.1646314735635</v>
      </c>
      <c r="AP6" s="20">
        <f>'T1.3.b. Public K Transfers'!AP6</f>
        <v>-1017.1114373592</v>
      </c>
      <c r="AQ6" s="20">
        <f>'T1.3.b. Public K Transfers'!AQ6</f>
        <v>-1312.3315984398814</v>
      </c>
      <c r="AR6" s="20">
        <f>'T1.3.b. Public K Transfers'!AR6</f>
        <v>-1687.5664003980692</v>
      </c>
      <c r="AS6" s="20">
        <f>'T1.3.b. Public K Transfers'!AS6</f>
        <v>-1927.9954770546683</v>
      </c>
      <c r="AT6" s="20">
        <f>'T1.3.b. Public K Transfers'!AT6</f>
        <v>-2400.5226744844103</v>
      </c>
      <c r="AU6" s="20">
        <f>'T1.3.b. Public K Transfers'!AU6</f>
        <v>-2679.5084385232567</v>
      </c>
      <c r="AV6" s="20">
        <f>'T1.3.b. Public K Transfers'!AV6</f>
        <v>-3202.194597083385</v>
      </c>
      <c r="AW6" s="20">
        <f>'T1.3.b. Public K Transfers'!AW6</f>
        <v>-3534.0290065772697</v>
      </c>
      <c r="AX6" s="20">
        <f>'T1.3.b. Public K Transfers'!AX6</f>
        <v>-3654.2598815265383</v>
      </c>
      <c r="AY6" s="20">
        <f>'T1.3.b. Public K Transfers'!AY6</f>
        <v>-3597.1725897968813</v>
      </c>
      <c r="AZ6" s="20">
        <f>'T1.3.b. Public K Transfers'!AZ6</f>
        <v>-3725.128213954734</v>
      </c>
      <c r="BA6" s="20">
        <f>'T1.3.b. Public K Transfers'!BA6</f>
        <v>-4217.090053468728</v>
      </c>
      <c r="BB6" s="20">
        <f>'T1.3.b. Public K Transfers'!BB6</f>
        <v>-4950.796632781961</v>
      </c>
      <c r="BC6" s="20">
        <f>'T1.3.b. Public K Transfers'!BC6</f>
        <v>-5412.2062009871515</v>
      </c>
      <c r="BD6" s="20">
        <f>'T1.3.b. Public K Transfers'!BD6</f>
        <v>-5573.387981164177</v>
      </c>
      <c r="BE6" s="20">
        <f>'T1.3.b. Public K Transfers'!BE6</f>
        <v>-5290.733053051039</v>
      </c>
      <c r="BF6" s="20">
        <f>'T1.3.b. Public K Transfers'!BF6</f>
        <v>-4928.85829771703</v>
      </c>
      <c r="BG6" s="20">
        <f>'T1.3.b. Public K Transfers'!BG6</f>
        <v>-4755.90501211434</v>
      </c>
      <c r="BH6" s="20">
        <f>'T1.3.b. Public K Transfers'!BH6</f>
        <v>-4604.27139939474</v>
      </c>
      <c r="BI6" s="20">
        <f>'T1.3.b. Public K Transfers'!BI6</f>
        <v>-4663.127623513221</v>
      </c>
      <c r="BJ6" s="20">
        <f>'T1.3.b. Public K Transfers'!BJ6</f>
        <v>-4943.726630395495</v>
      </c>
      <c r="BK6" s="20">
        <f>'T1.3.b. Public K Transfers'!BK6</f>
        <v>-5223.009768287698</v>
      </c>
      <c r="BL6" s="20">
        <f>'T1.3.b. Public K Transfers'!BL6</f>
        <v>-5322.002384821978</v>
      </c>
      <c r="BM6" s="20">
        <f>'T1.3.b. Public K Transfers'!BM6</f>
        <v>-5242.943365680923</v>
      </c>
      <c r="BN6" s="20">
        <f>'T1.3.b. Public K Transfers'!BN6</f>
        <v>-5116.513171935453</v>
      </c>
      <c r="BO6" s="20">
        <f>'T1.3.b. Public K Transfers'!BO6</f>
        <v>-4780.014111947074</v>
      </c>
      <c r="BP6" s="20">
        <f>'T1.3.b. Public K Transfers'!BP6</f>
        <v>-4527.703577810482</v>
      </c>
      <c r="BQ6" s="20">
        <f>'T1.3.b. Public K Transfers'!BQ6</f>
        <v>-4647.29831066268</v>
      </c>
      <c r="BR6" s="20">
        <f>'T1.3.b. Public K Transfers'!BR6</f>
        <v>-4635.093549091274</v>
      </c>
      <c r="BS6" s="20">
        <f>'T1.3.b. Public K Transfers'!BS6</f>
        <v>-4761.532233386541</v>
      </c>
      <c r="BT6" s="20">
        <f>'T1.3.b. Public K Transfers'!BT6</f>
        <v>-4893.770786729958</v>
      </c>
      <c r="BU6" s="20">
        <f>'T1.3.b. Public K Transfers'!BU6</f>
        <v>-5029.172252677861</v>
      </c>
      <c r="BV6" s="20">
        <f>'T1.3.b. Public K Transfers'!BV6</f>
        <v>-5107.460057952451</v>
      </c>
      <c r="BW6" s="20">
        <f>'T1.3.b. Public K Transfers'!BW6</f>
        <v>-5499.549660686386</v>
      </c>
      <c r="BX6" s="20">
        <f>'T1.3.b. Public K Transfers'!BX6</f>
        <v>-5798.3107460860065</v>
      </c>
      <c r="BY6" s="20">
        <f>'T1.3.b. Public K Transfers'!BY6</f>
        <v>-5931.588224033868</v>
      </c>
      <c r="BZ6" s="20">
        <f>'T1.3.b. Public K Transfers'!BZ6</f>
        <v>-5679.685851376806</v>
      </c>
      <c r="CA6" s="20">
        <f>'T1.3.b. Public K Transfers'!CA6</f>
        <v>-5672.582577455159</v>
      </c>
      <c r="CB6" s="20">
        <f>'T1.3.b. Public K Transfers'!CB6</f>
        <v>-5367.118277091041</v>
      </c>
      <c r="CC6" s="20">
        <f>'T1.3.b. Public K Transfers'!CC6</f>
        <v>-5198.318738281839</v>
      </c>
      <c r="CD6" s="20">
        <f>'T1.3.b. Public K Transfers'!CD6</f>
        <v>-8333.11017732311</v>
      </c>
    </row>
    <row r="7" spans="1:82" ht="12.75" customHeight="1">
      <c r="A7" s="4"/>
      <c r="B7" t="s">
        <v>2</v>
      </c>
      <c r="C7" s="4"/>
      <c r="E7" s="20">
        <f>F7+CE7</f>
        <v>364716.944646158</v>
      </c>
      <c r="F7" s="20">
        <f>SUM(G7:CD7)</f>
        <v>364716.944646158</v>
      </c>
      <c r="G7" s="20">
        <f>'T1.3.b. Public K Transfers'!G7</f>
        <v>71405.72045301725</v>
      </c>
      <c r="H7" s="20">
        <f>'T1.3.b. Public K Transfers'!H7</f>
        <v>5274.7341853349635</v>
      </c>
      <c r="I7" s="20">
        <f>'T1.3.b. Public K Transfers'!I7</f>
        <v>5306.2012831153215</v>
      </c>
      <c r="J7" s="20">
        <f>'T1.3.b. Public K Transfers'!J7</f>
        <v>5295.640830317873</v>
      </c>
      <c r="K7" s="20">
        <f>'T1.3.b. Public K Transfers'!K7</f>
        <v>5282.984135442265</v>
      </c>
      <c r="L7" s="20">
        <f>'T1.3.b. Public K Transfers'!L7</f>
        <v>5275.224544415</v>
      </c>
      <c r="M7" s="20">
        <f>'T1.3.b. Public K Transfers'!M7</f>
        <v>5273.809455420933</v>
      </c>
      <c r="N7" s="20">
        <f>'T1.3.b. Public K Transfers'!N7</f>
        <v>5292.08841563982</v>
      </c>
      <c r="O7" s="20">
        <f>'T1.3.b. Public K Transfers'!O7</f>
        <v>5315.989641201985</v>
      </c>
      <c r="P7" s="20">
        <f>'T1.3.b. Public K Transfers'!P7</f>
        <v>5350.4307777586855</v>
      </c>
      <c r="Q7" s="20">
        <f>'T1.3.b. Public K Transfers'!Q7</f>
        <v>5398.215611885116</v>
      </c>
      <c r="R7" s="20">
        <f>'T1.3.b. Public K Transfers'!R7</f>
        <v>5452.309714048947</v>
      </c>
      <c r="S7" s="20">
        <f>'T1.3.b. Public K Transfers'!S7</f>
        <v>5508.500058290937</v>
      </c>
      <c r="T7" s="20">
        <f>'T1.3.b. Public K Transfers'!T7</f>
        <v>5564.69040253293</v>
      </c>
      <c r="U7" s="20">
        <f>'T1.3.b. Public K Transfers'!U7</f>
        <v>5614.574403542537</v>
      </c>
      <c r="V7" s="20">
        <f>'T1.3.b. Public K Transfers'!V7</f>
        <v>5652.5063293685525</v>
      </c>
      <c r="W7" s="20">
        <f>'T1.3.b. Public K Transfers'!W7</f>
        <v>5681.307583584076</v>
      </c>
      <c r="X7" s="20">
        <f>'T1.3.b. Public K Transfers'!X7</f>
        <v>5705.8958118403625</v>
      </c>
      <c r="Y7" s="20">
        <f>'T1.3.b. Public K Transfers'!Y7</f>
        <v>5726.273938942426</v>
      </c>
      <c r="Z7" s="20">
        <f>'T1.3.b. Public K Transfers'!Z7</f>
        <v>5733.995371168878</v>
      </c>
      <c r="AA7" s="20">
        <f>'T1.3.b. Public K Transfers'!AA7</f>
        <v>5729.764728211741</v>
      </c>
      <c r="AB7" s="20">
        <f>'T1.3.b. Public K Transfers'!AB7</f>
        <v>5713.602551873929</v>
      </c>
      <c r="AC7" s="20">
        <f>'T1.3.b. Public K Transfers'!AC7</f>
        <v>5689.014323617643</v>
      </c>
      <c r="AD7" s="20">
        <f>'T1.3.b. Public K Transfers'!AD7</f>
        <v>5660.215994207132</v>
      </c>
      <c r="AE7" s="20">
        <f>'T1.3.b. Public K Transfers'!AE7</f>
        <v>5619.465589613034</v>
      </c>
      <c r="AF7" s="20">
        <f>'T1.3.b. Public K Transfers'!AF7</f>
        <v>5566.783651638258</v>
      </c>
      <c r="AG7" s="20">
        <f>'T1.3.b. Public K Transfers'!AG7</f>
        <v>5507.771903823171</v>
      </c>
      <c r="AH7" s="20">
        <f>'T1.3.b. Public K Transfers'!AH7</f>
        <v>5442.453812775699</v>
      </c>
      <c r="AI7" s="20">
        <f>'T1.3.b. Public K Transfers'!AI7</f>
        <v>5370.785370085001</v>
      </c>
      <c r="AJ7" s="20">
        <f>'T1.3.b. Public K Transfers'!AJ7</f>
        <v>5294.92444323798</v>
      </c>
      <c r="AK7" s="20">
        <f>'T1.3.b. Public K Transfers'!AK7</f>
        <v>5219.75051908508</v>
      </c>
      <c r="AL7" s="20">
        <f>'T1.3.b. Public K Transfers'!AL7</f>
        <v>5136.150543013706</v>
      </c>
      <c r="AM7" s="20">
        <f>'T1.3.b. Public K Transfers'!AM7</f>
        <v>5048.340465788109</v>
      </c>
      <c r="AN7" s="20">
        <f>'T1.3.b. Public K Transfers'!AN7</f>
        <v>4953.493034225168</v>
      </c>
      <c r="AO7" s="20">
        <f>'T1.3.b. Public K Transfers'!AO7</f>
        <v>4863.583790116395</v>
      </c>
      <c r="AP7" s="20">
        <f>'T1.3.b. Public K Transfers'!AP7</f>
        <v>4779.983814045022</v>
      </c>
      <c r="AQ7" s="20">
        <f>'T1.3.b. Public K Transfers'!AQ7</f>
        <v>4695.679218281628</v>
      </c>
      <c r="AR7" s="20">
        <f>'T1.3.b. Public K Transfers'!AR7</f>
        <v>4605.752357174956</v>
      </c>
      <c r="AS7" s="20">
        <f>'T1.3.b. Public K Transfers'!AS7</f>
        <v>4511.591928306136</v>
      </c>
      <c r="AT7" s="20">
        <f>'T1.3.b. Public K Transfers'!AT7</f>
        <v>4408.324294434746</v>
      </c>
      <c r="AU7" s="20">
        <f>'T1.3.b. Public K Transfers'!AU7</f>
        <v>4291.692421190713</v>
      </c>
      <c r="AV7" s="20">
        <f>'T1.3.b. Public K Transfers'!AV7</f>
        <v>4168.046660217261</v>
      </c>
      <c r="AW7" s="20">
        <f>'T1.3.b. Public K Transfers'!AW7</f>
        <v>4040.8924929765926</v>
      </c>
      <c r="AX7" s="20">
        <f>'T1.3.b. Public K Transfers'!AX7</f>
        <v>3916.5244953132205</v>
      </c>
      <c r="AY7" s="20">
        <f>'T1.3.b. Public K Transfers'!AY7</f>
        <v>3764.7674076233793</v>
      </c>
      <c r="AZ7" s="20">
        <f>'T1.3.b. Public K Transfers'!AZ7</f>
        <v>3584.913685410036</v>
      </c>
      <c r="BA7" s="20">
        <f>'T1.3.b. Public K Transfers'!BA7</f>
        <v>3389.6170987437868</v>
      </c>
      <c r="BB7" s="20">
        <f>'T1.3.b. Public K Transfers'!BB7</f>
        <v>3199.2410825338075</v>
      </c>
      <c r="BC7" s="20">
        <f>'T1.3.b. Public K Transfers'!BC7</f>
        <v>3007.467594327661</v>
      </c>
      <c r="BD7" s="20">
        <f>'T1.3.b. Public K Transfers'!BD7</f>
        <v>2848.726003294173</v>
      </c>
      <c r="BE7" s="20">
        <f>'T1.3.b. Public K Transfers'!BE7</f>
        <v>2734.9096840132097</v>
      </c>
      <c r="BF7" s="20">
        <f>'T1.3.b. Public K Transfers'!BF7</f>
        <v>2647.0966819825994</v>
      </c>
      <c r="BG7" s="20">
        <f>'T1.3.b. Public K Transfers'!BG7</f>
        <v>2558.599602062882</v>
      </c>
      <c r="BH7" s="20">
        <f>'T1.3.b. Public K Transfers'!BH7</f>
        <v>2474.292081494475</v>
      </c>
      <c r="BI7" s="20">
        <f>'T1.3.b. Public K Transfers'!BI7</f>
        <v>2403.345875493698</v>
      </c>
      <c r="BJ7" s="20">
        <f>'T1.3.b. Public K Transfers'!BJ7</f>
        <v>2347.8601509437262</v>
      </c>
      <c r="BK7" s="20">
        <f>'T1.3.b. Public K Transfers'!BK7</f>
        <v>2298.6836944311535</v>
      </c>
      <c r="BL7" s="20">
        <f>'T1.3.b. Public K Transfers'!BL7</f>
        <v>2250.9164773026223</v>
      </c>
      <c r="BM7" s="20">
        <f>'T1.3.b. Public K Transfers'!BM7</f>
        <v>2210.166072708523</v>
      </c>
      <c r="BN7" s="20">
        <f>'T1.3.b. Public K Transfers'!BN7</f>
        <v>2154.665655965665</v>
      </c>
      <c r="BO7" s="20">
        <f>'T1.3.b. Public K Transfers'!BO7</f>
        <v>2074.5740861615077</v>
      </c>
      <c r="BP7" s="20">
        <f>'T1.3.b. Public K Transfers'!BP7</f>
        <v>1978.3232648245507</v>
      </c>
      <c r="BQ7" s="20">
        <f>'T1.3.b. Public K Transfers'!BQ7</f>
        <v>1847.7164671153778</v>
      </c>
      <c r="BR7" s="20">
        <f>'T1.3.b. Public K Transfers'!BR7</f>
        <v>1758.4942257007265</v>
      </c>
      <c r="BS7" s="20">
        <f>'T1.3.b. Public K Transfers'!BS7</f>
        <v>1660.1442374805943</v>
      </c>
      <c r="BT7" s="20">
        <f>'T1.3.b. Public K Transfers'!BT7</f>
        <v>1547.0383875016773</v>
      </c>
      <c r="BU7" s="20">
        <f>'T1.3.b. Public K Transfers'!BU7</f>
        <v>1440.2564977530456</v>
      </c>
      <c r="BV7" s="20">
        <f>'T1.3.b. Public K Transfers'!BV7</f>
        <v>1359.422149456056</v>
      </c>
      <c r="BW7" s="20">
        <f>'T1.3.b. Public K Transfers'!BW7</f>
        <v>1248.4330833582135</v>
      </c>
      <c r="BX7" s="20">
        <f>'T1.3.b. Public K Transfers'!BX7</f>
        <v>1136.031853071317</v>
      </c>
      <c r="BY7" s="20">
        <f>'T1.3.b. Public K Transfers'!BY7</f>
        <v>1026.4520263575157</v>
      </c>
      <c r="BZ7" s="20">
        <f>'T1.3.b. Public K Transfers'!BZ7</f>
        <v>927.4091858332364</v>
      </c>
      <c r="CA7" s="20">
        <f>'T1.3.b. Public K Transfers'!CA7</f>
        <v>852.2528786782359</v>
      </c>
      <c r="CB7" s="20">
        <f>'T1.3.b. Public K Transfers'!CB7</f>
        <v>790.4168024850408</v>
      </c>
      <c r="CC7" s="20">
        <f>'T1.3.b. Public K Transfers'!CC7</f>
        <v>741.2579629703677</v>
      </c>
      <c r="CD7" s="20">
        <f>'T1.3.b. Public K Transfers'!CD7</f>
        <v>5107.771338957871</v>
      </c>
    </row>
    <row r="8" spans="1:82" ht="12.75" customHeight="1">
      <c r="A8" s="4"/>
      <c r="B8" t="s">
        <v>1</v>
      </c>
      <c r="C8" s="4"/>
      <c r="E8" s="20">
        <f>F8+CE8</f>
        <v>-364716.9446461577</v>
      </c>
      <c r="F8" s="20">
        <f>SUM(G8:CD8)</f>
        <v>-364716.9446461577</v>
      </c>
      <c r="G8" s="20">
        <f>'T1.3.b. Public K Transfers'!G10</f>
        <v>0</v>
      </c>
      <c r="H8" s="20">
        <f>'T1.3.b. Public K Transfers'!H10</f>
        <v>-1830.7745859071508</v>
      </c>
      <c r="I8" s="20">
        <f>'T1.3.b. Public K Transfers'!I10</f>
        <v>-1063.4237725956793</v>
      </c>
      <c r="J8" s="20">
        <f>'T1.3.b. Public K Transfers'!J10</f>
        <v>-933.4397931966193</v>
      </c>
      <c r="K8" s="20">
        <f>'T1.3.b. Public K Transfers'!K10</f>
        <v>-867.5063237658746</v>
      </c>
      <c r="L8" s="20">
        <f>'T1.3.b. Public K Transfers'!L10</f>
        <v>-673.4718343984993</v>
      </c>
      <c r="M8" s="20">
        <f>'T1.3.b. Public K Transfers'!M10</f>
        <v>-544.1155081535823</v>
      </c>
      <c r="N8" s="20">
        <f>'T1.3.b. Public K Transfers'!N10</f>
        <v>-610.6766307384701</v>
      </c>
      <c r="O8" s="20">
        <f>'T1.3.b. Public K Transfers'!O10</f>
        <v>-677.8654064775143</v>
      </c>
      <c r="P8" s="20">
        <f>'T1.3.b. Public K Transfers'!P10</f>
        <v>-746.3094885248582</v>
      </c>
      <c r="Q8" s="20">
        <f>'T1.3.b. Public K Transfers'!Q10</f>
        <v>-816.6365300346181</v>
      </c>
      <c r="R8" s="20">
        <f>'T1.3.b. Public K Transfers'!R10</f>
        <v>-823.5407147302325</v>
      </c>
      <c r="S8" s="20">
        <f>'T1.3.b. Public K Transfers'!S10</f>
        <v>-766.394389457518</v>
      </c>
      <c r="T8" s="20">
        <f>'T1.3.b. Public K Transfers'!T10</f>
        <v>-709.2480641848035</v>
      </c>
      <c r="U8" s="20">
        <f>'T1.3.b. Public K Transfers'!U10</f>
        <v>-780.2027588487199</v>
      </c>
      <c r="V8" s="20">
        <f>'T1.3.b. Public K Transfers'!V10</f>
        <v>-878.7544113276639</v>
      </c>
      <c r="W8" s="20">
        <f>'T1.3.b. Public K Transfers'!W10</f>
        <v>-968.2551137443622</v>
      </c>
      <c r="X8" s="20">
        <f>'T1.3.b. Public K Transfers'!X10</f>
        <v>-1089.96886681416</v>
      </c>
      <c r="Y8" s="20">
        <f>'T1.3.b. Public K Transfers'!Y10</f>
        <v>-1326.9872603706272</v>
      </c>
      <c r="Z8" s="20">
        <f>'T1.3.b. Public K Transfers'!Z10</f>
        <v>-1524.7729738861756</v>
      </c>
      <c r="AA8" s="20">
        <f>'T1.3.b. Public K Transfers'!AA10</f>
        <v>-1685.1142882108297</v>
      </c>
      <c r="AB8" s="20">
        <f>'T1.3.b. Public K Transfers'!AB10</f>
        <v>-1924.1652469256228</v>
      </c>
      <c r="AC8" s="20">
        <f>'T1.3.b. Public K Transfers'!AC10</f>
        <v>-2183.142926409913</v>
      </c>
      <c r="AD8" s="20">
        <f>'T1.3.b. Public K Transfers'!AD10</f>
        <v>-2467.7264643007284</v>
      </c>
      <c r="AE8" s="20">
        <f>'T1.3.b. Public K Transfers'!AE10</f>
        <v>-2653.908728531629</v>
      </c>
      <c r="AF8" s="20">
        <f>'T1.3.b. Public K Transfers'!AF10</f>
        <v>-2909.7907797442313</v>
      </c>
      <c r="AG8" s="20">
        <f>'T1.3.b. Public K Transfers'!AG10</f>
        <v>-3185.8689232433912</v>
      </c>
      <c r="AH8" s="20">
        <f>'T1.3.b. Public K Transfers'!AH10</f>
        <v>-3693.4307269841493</v>
      </c>
      <c r="AI8" s="20">
        <f>'T1.3.b. Public K Transfers'!AI10</f>
        <v>-4090.8354454483715</v>
      </c>
      <c r="AJ8" s="20">
        <f>'T1.3.b. Public K Transfers'!AJ10</f>
        <v>-4301.603786192761</v>
      </c>
      <c r="AK8" s="20">
        <f>'T1.3.b. Public K Transfers'!AK10</f>
        <v>-4314.366214651562</v>
      </c>
      <c r="AL8" s="20">
        <f>'T1.3.b. Public K Transfers'!AL10</f>
        <v>-4365.705087378784</v>
      </c>
      <c r="AM8" s="20">
        <f>'T1.3.b. Public K Transfers'!AM10</f>
        <v>-4871.852414809362</v>
      </c>
      <c r="AN8" s="20">
        <f>'T1.3.b. Public K Transfers'!AN10</f>
        <v>-5194.888763497457</v>
      </c>
      <c r="AO8" s="20">
        <f>'T1.3.b. Public K Transfers'!AO10</f>
        <v>-5607.7484215899585</v>
      </c>
      <c r="AP8" s="20">
        <f>'T1.3.b. Public K Transfers'!AP10</f>
        <v>-5797.095251404222</v>
      </c>
      <c r="AQ8" s="20">
        <f>'T1.3.b. Public K Transfers'!AQ10</f>
        <v>-6008.010816721509</v>
      </c>
      <c r="AR8" s="20">
        <f>'T1.3.b. Public K Transfers'!AR10</f>
        <v>-6293.318757573025</v>
      </c>
      <c r="AS8" s="20">
        <f>'T1.3.b. Public K Transfers'!AS10</f>
        <v>-6439.587405360804</v>
      </c>
      <c r="AT8" s="20">
        <f>'T1.3.b. Public K Transfers'!AT10</f>
        <v>-6808.846968919156</v>
      </c>
      <c r="AU8" s="20">
        <f>'T1.3.b. Public K Transfers'!AU10</f>
        <v>-6971.200859713969</v>
      </c>
      <c r="AV8" s="20">
        <f>'T1.3.b. Public K Transfers'!AV10</f>
        <v>-7370.241257300646</v>
      </c>
      <c r="AW8" s="20">
        <f>'T1.3.b. Public K Transfers'!AW10</f>
        <v>-7574.921499553862</v>
      </c>
      <c r="AX8" s="20">
        <f>'T1.3.b. Public K Transfers'!AX10</f>
        <v>-7570.784376839759</v>
      </c>
      <c r="AY8" s="20">
        <f>'T1.3.b. Public K Transfers'!AY10</f>
        <v>-7361.939997420261</v>
      </c>
      <c r="AZ8" s="20">
        <f>'T1.3.b. Public K Transfers'!AZ10</f>
        <v>-7310.04189936477</v>
      </c>
      <c r="BA8" s="20">
        <f>'T1.3.b. Public K Transfers'!BA10</f>
        <v>-7606.707152212514</v>
      </c>
      <c r="BB8" s="20">
        <f>'T1.3.b. Public K Transfers'!BB10</f>
        <v>-8150.037715315769</v>
      </c>
      <c r="BC8" s="20">
        <f>'T1.3.b. Public K Transfers'!BC10</f>
        <v>-8419.673795314813</v>
      </c>
      <c r="BD8" s="20">
        <f>'T1.3.b. Public K Transfers'!BD10</f>
        <v>-8422.11398445835</v>
      </c>
      <c r="BE8" s="20">
        <f>'T1.3.b. Public K Transfers'!BE10</f>
        <v>-8025.642737064249</v>
      </c>
      <c r="BF8" s="20">
        <f>'T1.3.b. Public K Transfers'!BF10</f>
        <v>-7575.954979699629</v>
      </c>
      <c r="BG8" s="20">
        <f>'T1.3.b. Public K Transfers'!BG10</f>
        <v>-7314.504614177222</v>
      </c>
      <c r="BH8" s="20">
        <f>'T1.3.b. Public K Transfers'!BH10</f>
        <v>-7078.5634808892155</v>
      </c>
      <c r="BI8" s="20">
        <f>'T1.3.b. Public K Transfers'!BI10</f>
        <v>-7066.473499006919</v>
      </c>
      <c r="BJ8" s="20">
        <f>'T1.3.b. Public K Transfers'!BJ10</f>
        <v>-7291.5867813392215</v>
      </c>
      <c r="BK8" s="20">
        <f>'T1.3.b. Public K Transfers'!BK10</f>
        <v>-7521.693462718851</v>
      </c>
      <c r="BL8" s="20">
        <f>'T1.3.b. Public K Transfers'!BL10</f>
        <v>-7572.9188621246</v>
      </c>
      <c r="BM8" s="20">
        <f>'T1.3.b. Public K Transfers'!BM10</f>
        <v>-7453.109438389446</v>
      </c>
      <c r="BN8" s="20">
        <f>'T1.3.b. Public K Transfers'!BN10</f>
        <v>-7271.178827901118</v>
      </c>
      <c r="BO8" s="20">
        <f>'T1.3.b. Public K Transfers'!BO10</f>
        <v>-6854.588198108581</v>
      </c>
      <c r="BP8" s="20">
        <f>'T1.3.b. Public K Transfers'!BP10</f>
        <v>-6506.026842635033</v>
      </c>
      <c r="BQ8" s="20">
        <f>'T1.3.b. Public K Transfers'!BQ10</f>
        <v>-6495.014777778058</v>
      </c>
      <c r="BR8" s="20">
        <f>'T1.3.b. Public K Transfers'!BR10</f>
        <v>-6393.587774792</v>
      </c>
      <c r="BS8" s="20">
        <f>'T1.3.b. Public K Transfers'!BS10</f>
        <v>-6421.676470867135</v>
      </c>
      <c r="BT8" s="20">
        <f>'T1.3.b. Public K Transfers'!BT10</f>
        <v>-6440.809174231636</v>
      </c>
      <c r="BU8" s="20">
        <f>'T1.3.b. Public K Transfers'!BU10</f>
        <v>-6469.428750430907</v>
      </c>
      <c r="BV8" s="20">
        <f>'T1.3.b. Public K Transfers'!BV10</f>
        <v>-6466.882207408507</v>
      </c>
      <c r="BW8" s="20">
        <f>'T1.3.b. Public K Transfers'!BW10</f>
        <v>-6747.9827440446</v>
      </c>
      <c r="BX8" s="20">
        <f>'T1.3.b. Public K Transfers'!BX10</f>
        <v>-6934.342599157324</v>
      </c>
      <c r="BY8" s="20">
        <f>'T1.3.b. Public K Transfers'!BY10</f>
        <v>-6958.040250391384</v>
      </c>
      <c r="BZ8" s="20">
        <f>'T1.3.b. Public K Transfers'!BZ10</f>
        <v>-6607.095037210042</v>
      </c>
      <c r="CA8" s="20">
        <f>'T1.3.b. Public K Transfers'!CA10</f>
        <v>-6524.8354561333945</v>
      </c>
      <c r="CB8" s="20">
        <f>'T1.3.b. Public K Transfers'!CB10</f>
        <v>-6157.535079576081</v>
      </c>
      <c r="CC8" s="20">
        <f>'T1.3.b. Public K Transfers'!CC10</f>
        <v>-5939.5767012522065</v>
      </c>
      <c r="CD8" s="20">
        <f>'T1.3.b. Public K Transfers'!CD10</f>
        <v>-13440.88151628098</v>
      </c>
    </row>
    <row r="9" spans="1:82" ht="12.75" customHeight="1">
      <c r="A9" s="4" t="s">
        <v>35</v>
      </c>
      <c r="C9" s="4"/>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row>
    <row r="10" spans="1:82" ht="12.75" customHeight="1">
      <c r="A10" s="4"/>
      <c r="B10" t="s">
        <v>2</v>
      </c>
      <c r="C10" s="4"/>
      <c r="F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row>
    <row r="11" spans="1:13" ht="12.75" customHeight="1">
      <c r="A11" s="4"/>
      <c r="B11" t="s">
        <v>1</v>
      </c>
      <c r="C11" s="4"/>
      <c r="F11" s="10"/>
      <c r="G11" s="10"/>
      <c r="H11" s="10"/>
      <c r="I11" s="10"/>
      <c r="J11" s="10"/>
      <c r="K11" s="10"/>
      <c r="L11" s="10"/>
      <c r="M11" s="10"/>
    </row>
    <row r="12" spans="1:13" ht="12.75" customHeight="1" hidden="1">
      <c r="A12" s="4" t="s">
        <v>36</v>
      </c>
      <c r="C12" s="4"/>
      <c r="F12" s="10"/>
      <c r="G12" s="10"/>
      <c r="H12" s="10"/>
      <c r="I12" s="10"/>
      <c r="J12" s="10"/>
      <c r="K12" s="10"/>
      <c r="L12" s="10"/>
      <c r="M12" s="10"/>
    </row>
    <row r="13" spans="1:13" ht="12.75" customHeight="1" hidden="1">
      <c r="A13" s="4"/>
      <c r="B13" t="s">
        <v>2</v>
      </c>
      <c r="C13" s="4"/>
      <c r="F13" s="10"/>
      <c r="G13" s="10"/>
      <c r="H13" s="10"/>
      <c r="I13" s="10"/>
      <c r="J13" s="10"/>
      <c r="K13" s="10"/>
      <c r="L13" s="10"/>
      <c r="M13" s="10"/>
    </row>
    <row r="14" spans="1:13" ht="12.75" customHeight="1" hidden="1">
      <c r="A14" s="4"/>
      <c r="B14" t="s">
        <v>1</v>
      </c>
      <c r="C14" s="4"/>
      <c r="F14" s="10"/>
      <c r="G14" s="10"/>
      <c r="H14" s="10"/>
      <c r="I14" s="10"/>
      <c r="J14" s="10"/>
      <c r="K14" s="10"/>
      <c r="L14" s="10"/>
      <c r="M14" s="10"/>
    </row>
    <row r="15" spans="1:13" ht="12.75" customHeight="1" hidden="1">
      <c r="A15" s="4" t="s">
        <v>37</v>
      </c>
      <c r="C15" s="4"/>
      <c r="F15" s="10"/>
      <c r="G15" s="10"/>
      <c r="H15" s="10"/>
      <c r="I15" s="10"/>
      <c r="J15" s="10"/>
      <c r="K15" s="10"/>
      <c r="L15" s="10"/>
      <c r="M15" s="10"/>
    </row>
    <row r="16" spans="1:13" ht="12.75" customHeight="1" hidden="1">
      <c r="A16" s="4"/>
      <c r="B16" t="s">
        <v>2</v>
      </c>
      <c r="C16" s="4"/>
      <c r="F16" s="10"/>
      <c r="G16" s="10"/>
      <c r="H16" s="10"/>
      <c r="I16" s="10"/>
      <c r="J16" s="10"/>
      <c r="K16" s="10"/>
      <c r="L16" s="10"/>
      <c r="M16" s="10"/>
    </row>
    <row r="17" spans="1:13" ht="12.75" customHeight="1" hidden="1">
      <c r="A17" s="4"/>
      <c r="B17" t="s">
        <v>1</v>
      </c>
      <c r="C17" s="4"/>
      <c r="F17" s="10"/>
      <c r="G17" s="10"/>
      <c r="H17" s="10"/>
      <c r="I17" s="10"/>
      <c r="J17" s="10"/>
      <c r="K17" s="10"/>
      <c r="L17" s="10"/>
      <c r="M17" s="10"/>
    </row>
    <row r="18" spans="1:13" ht="12.75" customHeight="1" hidden="1">
      <c r="A18" s="4" t="s">
        <v>38</v>
      </c>
      <c r="C18" s="4"/>
      <c r="F18" s="10"/>
      <c r="G18" s="10"/>
      <c r="H18" s="10"/>
      <c r="I18" s="10"/>
      <c r="J18" s="10"/>
      <c r="K18" s="10"/>
      <c r="L18" s="10"/>
      <c r="M18" s="10"/>
    </row>
    <row r="19" spans="1:13" ht="12.75" customHeight="1" hidden="1">
      <c r="A19" s="4"/>
      <c r="B19" t="s">
        <v>2</v>
      </c>
      <c r="C19" s="4"/>
      <c r="F19" s="10"/>
      <c r="G19" s="10"/>
      <c r="H19" s="10"/>
      <c r="I19" s="10"/>
      <c r="J19" s="10"/>
      <c r="K19" s="10"/>
      <c r="L19" s="10"/>
      <c r="M19" s="10"/>
    </row>
    <row r="20" spans="1:13" ht="12.75" customHeight="1" hidden="1">
      <c r="A20" s="4"/>
      <c r="B20" t="s">
        <v>1</v>
      </c>
      <c r="C20" s="4"/>
      <c r="F20" s="10"/>
      <c r="G20" s="10"/>
      <c r="H20" s="10"/>
      <c r="I20" s="10"/>
      <c r="J20" s="10"/>
      <c r="K20" s="10"/>
      <c r="L20" s="10"/>
      <c r="M20" s="10"/>
    </row>
    <row r="21" spans="1:13" ht="12.75" customHeight="1" hidden="1">
      <c r="A21" s="4" t="s">
        <v>39</v>
      </c>
      <c r="C21" s="4"/>
      <c r="F21" s="10"/>
      <c r="G21" s="10"/>
      <c r="H21" s="10"/>
      <c r="I21" s="10"/>
      <c r="J21" s="10"/>
      <c r="K21" s="10"/>
      <c r="L21" s="10"/>
      <c r="M21" s="10"/>
    </row>
    <row r="22" spans="1:13" ht="12.75" customHeight="1" hidden="1">
      <c r="A22" s="4"/>
      <c r="B22" t="s">
        <v>2</v>
      </c>
      <c r="C22" s="4"/>
      <c r="F22" s="10"/>
      <c r="G22" s="10"/>
      <c r="H22" s="10"/>
      <c r="I22" s="10"/>
      <c r="J22" s="10"/>
      <c r="K22" s="10"/>
      <c r="L22" s="10"/>
      <c r="M22" s="10"/>
    </row>
    <row r="23" spans="1:13" ht="12.75" customHeight="1" hidden="1">
      <c r="A23" s="4"/>
      <c r="B23" t="s">
        <v>1</v>
      </c>
      <c r="C23" s="4"/>
      <c r="F23" s="10"/>
      <c r="G23" s="10"/>
      <c r="H23" s="10"/>
      <c r="I23" s="10"/>
      <c r="J23" s="10"/>
      <c r="K23" s="10"/>
      <c r="L23" s="10"/>
      <c r="M23" s="10"/>
    </row>
    <row r="24" spans="1:83" ht="6.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row>
    <row r="25" s="12" customFormat="1" ht="12.75"/>
    <row r="26" spans="1:12" ht="12.75">
      <c r="A26" s="32" t="s">
        <v>114</v>
      </c>
      <c r="B26" s="32"/>
      <c r="C26" s="32"/>
      <c r="D26" s="32"/>
      <c r="E26" s="32"/>
      <c r="F26" s="32"/>
      <c r="G26" s="32"/>
      <c r="H26" s="32"/>
      <c r="I26" s="32"/>
      <c r="J26" s="32"/>
      <c r="K26" s="32"/>
      <c r="L26" s="32"/>
    </row>
  </sheetData>
  <mergeCells count="4">
    <mergeCell ref="CE3:CE4"/>
    <mergeCell ref="A26:L26"/>
    <mergeCell ref="E3:E4"/>
    <mergeCell ref="F3:CD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N53"/>
  <sheetViews>
    <sheetView workbookViewId="0" topLeftCell="A1">
      <selection activeCell="A9" sqref="A9"/>
    </sheetView>
  </sheetViews>
  <sheetFormatPr defaultColWidth="9.140625" defaultRowHeight="12.75"/>
  <cols>
    <col min="1" max="1" width="3.421875" style="0" customWidth="1"/>
    <col min="2" max="2" width="3.00390625" style="0" customWidth="1"/>
    <col min="3" max="3" width="3.421875" style="0" customWidth="1"/>
    <col min="4" max="4" width="18.57421875" style="0" customWidth="1"/>
    <col min="5" max="5" width="9.8515625" style="0" customWidth="1"/>
    <col min="6" max="6" width="9.57421875" style="0" customWidth="1"/>
    <col min="7" max="7" width="8.140625" style="0" customWidth="1"/>
    <col min="8" max="13" width="7.00390625" style="0" customWidth="1"/>
    <col min="14" max="21" width="9.28125" style="0" customWidth="1"/>
    <col min="22" max="22" width="9.28125" style="0" bestFit="1" customWidth="1"/>
    <col min="23" max="23" width="9.28125" style="0" customWidth="1"/>
    <col min="24" max="31" width="9.8515625" style="0" customWidth="1"/>
    <col min="32" max="36" width="10.8515625" style="0" customWidth="1"/>
    <col min="37" max="37" width="10.8515625" style="0" bestFit="1" customWidth="1"/>
    <col min="38" max="56" width="10.8515625" style="0" customWidth="1"/>
    <col min="57" max="57" width="9.8515625" style="0" bestFit="1" customWidth="1"/>
    <col min="58" max="72" width="9.8515625" style="0" customWidth="1"/>
    <col min="73" max="76" width="9.28125" style="0" customWidth="1"/>
    <col min="77" max="77" width="9.28125" style="0" bestFit="1" customWidth="1"/>
    <col min="78" max="82" width="9.28125" style="0" customWidth="1"/>
    <col min="83" max="83" width="9.28125" style="0" bestFit="1" customWidth="1"/>
  </cols>
  <sheetData>
    <row r="1" ht="12.75">
      <c r="A1" s="2" t="s">
        <v>123</v>
      </c>
    </row>
    <row r="2" ht="6" customHeight="1"/>
    <row r="3" spans="1:83" ht="12.75">
      <c r="A3" s="6"/>
      <c r="B3" s="7"/>
      <c r="C3" s="7"/>
      <c r="D3" s="7"/>
      <c r="E3" s="28" t="s">
        <v>0</v>
      </c>
      <c r="F3" s="30" t="s">
        <v>5</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28" t="s">
        <v>4</v>
      </c>
    </row>
    <row r="4" spans="1:83" ht="12.75">
      <c r="A4" s="8"/>
      <c r="B4" s="3"/>
      <c r="C4" s="3"/>
      <c r="D4" s="3"/>
      <c r="E4" s="29"/>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29"/>
    </row>
    <row r="5" ht="6.75" customHeight="1"/>
    <row r="6" spans="1:85" ht="12.75" customHeight="1">
      <c r="A6" s="4" t="s">
        <v>110</v>
      </c>
      <c r="C6" s="4"/>
      <c r="E6" s="21">
        <f aca="true" t="shared" si="0" ref="E6:E12">F6+CE6</f>
        <v>0</v>
      </c>
      <c r="F6" s="21">
        <f aca="true" t="shared" si="1" ref="F6:AK6">F7+F10</f>
        <v>0</v>
      </c>
      <c r="G6" s="21">
        <f t="shared" si="1"/>
        <v>71405.72045301725</v>
      </c>
      <c r="H6" s="21">
        <f t="shared" si="1"/>
        <v>3443.9595994278125</v>
      </c>
      <c r="I6" s="21">
        <f t="shared" si="1"/>
        <v>4242.777510519642</v>
      </c>
      <c r="J6" s="21">
        <f t="shared" si="1"/>
        <v>4362.201037121254</v>
      </c>
      <c r="K6" s="21">
        <f t="shared" si="1"/>
        <v>4415.47781167639</v>
      </c>
      <c r="L6" s="21">
        <f t="shared" si="1"/>
        <v>4601.752710016501</v>
      </c>
      <c r="M6" s="21">
        <f t="shared" si="1"/>
        <v>4729.69394726735</v>
      </c>
      <c r="N6" s="21">
        <f t="shared" si="1"/>
        <v>4681.411784901349</v>
      </c>
      <c r="O6" s="21">
        <f t="shared" si="1"/>
        <v>4638.124234724471</v>
      </c>
      <c r="P6" s="21">
        <f t="shared" si="1"/>
        <v>4604.121289233827</v>
      </c>
      <c r="Q6" s="21">
        <f t="shared" si="1"/>
        <v>4581.579081850498</v>
      </c>
      <c r="R6" s="21">
        <f t="shared" si="1"/>
        <v>4628.768999318715</v>
      </c>
      <c r="S6" s="21">
        <f t="shared" si="1"/>
        <v>4742.105668833419</v>
      </c>
      <c r="T6" s="21">
        <f t="shared" si="1"/>
        <v>4855.442338348127</v>
      </c>
      <c r="U6" s="21">
        <f t="shared" si="1"/>
        <v>4834.371644693817</v>
      </c>
      <c r="V6" s="21">
        <f t="shared" si="1"/>
        <v>4773.751918040889</v>
      </c>
      <c r="W6" s="21">
        <f t="shared" si="1"/>
        <v>4713.052469839714</v>
      </c>
      <c r="X6" s="21">
        <f t="shared" si="1"/>
        <v>4615.926945026203</v>
      </c>
      <c r="Y6" s="21">
        <f t="shared" si="1"/>
        <v>4399.286678571799</v>
      </c>
      <c r="Z6" s="21">
        <f t="shared" si="1"/>
        <v>4209.222397282702</v>
      </c>
      <c r="AA6" s="21">
        <f t="shared" si="1"/>
        <v>4044.6504400009117</v>
      </c>
      <c r="AB6" s="21">
        <f t="shared" si="1"/>
        <v>3789.437304948306</v>
      </c>
      <c r="AC6" s="21">
        <f t="shared" si="1"/>
        <v>3505.87139720773</v>
      </c>
      <c r="AD6" s="21">
        <f t="shared" si="1"/>
        <v>3192.4895299064037</v>
      </c>
      <c r="AE6" s="21">
        <f t="shared" si="1"/>
        <v>2965.5568610814053</v>
      </c>
      <c r="AF6" s="21">
        <f t="shared" si="1"/>
        <v>2656.9928718940264</v>
      </c>
      <c r="AG6" s="21">
        <f t="shared" si="1"/>
        <v>2321.9029805797795</v>
      </c>
      <c r="AH6" s="21">
        <f t="shared" si="1"/>
        <v>1749.0230857915494</v>
      </c>
      <c r="AI6" s="21">
        <f t="shared" si="1"/>
        <v>1279.9499246366295</v>
      </c>
      <c r="AJ6" s="21">
        <f t="shared" si="1"/>
        <v>993.3206570452194</v>
      </c>
      <c r="AK6" s="21">
        <f t="shared" si="1"/>
        <v>905.3843044335181</v>
      </c>
      <c r="AL6" s="21">
        <f aca="true" t="shared" si="2" ref="AL6:BQ6">AL7+AL10</f>
        <v>770.4454556349219</v>
      </c>
      <c r="AM6" s="21">
        <f t="shared" si="2"/>
        <v>176.4880509787472</v>
      </c>
      <c r="AN6" s="21">
        <f t="shared" si="2"/>
        <v>-241.39572927228892</v>
      </c>
      <c r="AO6" s="21">
        <f t="shared" si="2"/>
        <v>-744.1646314735635</v>
      </c>
      <c r="AP6" s="21">
        <f t="shared" si="2"/>
        <v>-1017.1114373592</v>
      </c>
      <c r="AQ6" s="21">
        <f t="shared" si="2"/>
        <v>-1312.3315984398814</v>
      </c>
      <c r="AR6" s="21">
        <f t="shared" si="2"/>
        <v>-1687.5664003980692</v>
      </c>
      <c r="AS6" s="21">
        <f t="shared" si="2"/>
        <v>-1927.9954770546683</v>
      </c>
      <c r="AT6" s="21">
        <f t="shared" si="2"/>
        <v>-2400.5226744844103</v>
      </c>
      <c r="AU6" s="21">
        <f t="shared" si="2"/>
        <v>-2679.5084385232567</v>
      </c>
      <c r="AV6" s="21">
        <f t="shared" si="2"/>
        <v>-3202.194597083385</v>
      </c>
      <c r="AW6" s="21">
        <f t="shared" si="2"/>
        <v>-3534.0290065772697</v>
      </c>
      <c r="AX6" s="21">
        <f t="shared" si="2"/>
        <v>-3654.2598815265383</v>
      </c>
      <c r="AY6" s="21">
        <f t="shared" si="2"/>
        <v>-3597.1725897968813</v>
      </c>
      <c r="AZ6" s="21">
        <f t="shared" si="2"/>
        <v>-3725.128213954734</v>
      </c>
      <c r="BA6" s="21">
        <f t="shared" si="2"/>
        <v>-4217.090053468728</v>
      </c>
      <c r="BB6" s="21">
        <f t="shared" si="2"/>
        <v>-4950.796632781961</v>
      </c>
      <c r="BC6" s="21">
        <f t="shared" si="2"/>
        <v>-5412.2062009871515</v>
      </c>
      <c r="BD6" s="21">
        <f t="shared" si="2"/>
        <v>-5573.387981164177</v>
      </c>
      <c r="BE6" s="21">
        <f t="shared" si="2"/>
        <v>-5290.733053051039</v>
      </c>
      <c r="BF6" s="21">
        <f t="shared" si="2"/>
        <v>-4928.85829771703</v>
      </c>
      <c r="BG6" s="21">
        <f t="shared" si="2"/>
        <v>-4755.90501211434</v>
      </c>
      <c r="BH6" s="21">
        <f t="shared" si="2"/>
        <v>-4604.27139939474</v>
      </c>
      <c r="BI6" s="21">
        <f t="shared" si="2"/>
        <v>-4663.127623513221</v>
      </c>
      <c r="BJ6" s="21">
        <f t="shared" si="2"/>
        <v>-4943.726630395495</v>
      </c>
      <c r="BK6" s="21">
        <f t="shared" si="2"/>
        <v>-5223.009768287698</v>
      </c>
      <c r="BL6" s="21">
        <f t="shared" si="2"/>
        <v>-5322.002384821978</v>
      </c>
      <c r="BM6" s="21">
        <f t="shared" si="2"/>
        <v>-5242.943365680923</v>
      </c>
      <c r="BN6" s="21">
        <f t="shared" si="2"/>
        <v>-5116.513171935453</v>
      </c>
      <c r="BO6" s="21">
        <f t="shared" si="2"/>
        <v>-4780.014111947074</v>
      </c>
      <c r="BP6" s="21">
        <f t="shared" si="2"/>
        <v>-4527.703577810482</v>
      </c>
      <c r="BQ6" s="21">
        <f t="shared" si="2"/>
        <v>-4647.29831066268</v>
      </c>
      <c r="BR6" s="21">
        <f aca="true" t="shared" si="3" ref="BR6:CE6">BR7+BR10</f>
        <v>-4635.093549091274</v>
      </c>
      <c r="BS6" s="21">
        <f t="shared" si="3"/>
        <v>-4761.532233386541</v>
      </c>
      <c r="BT6" s="21">
        <f t="shared" si="3"/>
        <v>-4893.770786729958</v>
      </c>
      <c r="BU6" s="21">
        <f t="shared" si="3"/>
        <v>-5029.172252677861</v>
      </c>
      <c r="BV6" s="21">
        <f t="shared" si="3"/>
        <v>-5107.460057952451</v>
      </c>
      <c r="BW6" s="21">
        <f t="shared" si="3"/>
        <v>-5499.549660686386</v>
      </c>
      <c r="BX6" s="21">
        <f t="shared" si="3"/>
        <v>-5798.3107460860065</v>
      </c>
      <c r="BY6" s="21">
        <f t="shared" si="3"/>
        <v>-5931.588224033868</v>
      </c>
      <c r="BZ6" s="21">
        <f t="shared" si="3"/>
        <v>-5679.685851376806</v>
      </c>
      <c r="CA6" s="21">
        <f t="shared" si="3"/>
        <v>-5672.582577455159</v>
      </c>
      <c r="CB6" s="21">
        <f t="shared" si="3"/>
        <v>-5367.118277091041</v>
      </c>
      <c r="CC6" s="21">
        <f t="shared" si="3"/>
        <v>-5198.318738281839</v>
      </c>
      <c r="CD6" s="21">
        <f t="shared" si="3"/>
        <v>-8333.11017732311</v>
      </c>
      <c r="CE6" s="21">
        <f t="shared" si="3"/>
        <v>0</v>
      </c>
      <c r="CG6" s="10"/>
    </row>
    <row r="7" spans="1:83" ht="12.75" customHeight="1">
      <c r="A7" s="4"/>
      <c r="B7" t="s">
        <v>2</v>
      </c>
      <c r="C7" s="4"/>
      <c r="E7" s="21">
        <f t="shared" si="0"/>
        <v>364716.944646158</v>
      </c>
      <c r="F7" s="21">
        <f aca="true" t="shared" si="4" ref="F7:F12">SUM(G7:CD7)</f>
        <v>364716.944646158</v>
      </c>
      <c r="G7" s="21">
        <f aca="true" t="shared" si="5" ref="G7:AL7">G8+G9</f>
        <v>71405.72045301725</v>
      </c>
      <c r="H7" s="21">
        <f t="shared" si="5"/>
        <v>5274.7341853349635</v>
      </c>
      <c r="I7" s="21">
        <f t="shared" si="5"/>
        <v>5306.2012831153215</v>
      </c>
      <c r="J7" s="21">
        <f t="shared" si="5"/>
        <v>5295.640830317873</v>
      </c>
      <c r="K7" s="21">
        <f t="shared" si="5"/>
        <v>5282.984135442265</v>
      </c>
      <c r="L7" s="21">
        <f t="shared" si="5"/>
        <v>5275.224544415</v>
      </c>
      <c r="M7" s="21">
        <f t="shared" si="5"/>
        <v>5273.809455420933</v>
      </c>
      <c r="N7" s="21">
        <f t="shared" si="5"/>
        <v>5292.08841563982</v>
      </c>
      <c r="O7" s="21">
        <f t="shared" si="5"/>
        <v>5315.989641201985</v>
      </c>
      <c r="P7" s="21">
        <f t="shared" si="5"/>
        <v>5350.4307777586855</v>
      </c>
      <c r="Q7" s="21">
        <f t="shared" si="5"/>
        <v>5398.215611885116</v>
      </c>
      <c r="R7" s="21">
        <f t="shared" si="5"/>
        <v>5452.309714048947</v>
      </c>
      <c r="S7" s="21">
        <f t="shared" si="5"/>
        <v>5508.500058290937</v>
      </c>
      <c r="T7" s="21">
        <f t="shared" si="5"/>
        <v>5564.69040253293</v>
      </c>
      <c r="U7" s="21">
        <f t="shared" si="5"/>
        <v>5614.574403542537</v>
      </c>
      <c r="V7" s="21">
        <f t="shared" si="5"/>
        <v>5652.5063293685525</v>
      </c>
      <c r="W7" s="21">
        <f t="shared" si="5"/>
        <v>5681.307583584076</v>
      </c>
      <c r="X7" s="21">
        <f t="shared" si="5"/>
        <v>5705.8958118403625</v>
      </c>
      <c r="Y7" s="21">
        <f t="shared" si="5"/>
        <v>5726.273938942426</v>
      </c>
      <c r="Z7" s="21">
        <f t="shared" si="5"/>
        <v>5733.995371168878</v>
      </c>
      <c r="AA7" s="21">
        <f t="shared" si="5"/>
        <v>5729.764728211741</v>
      </c>
      <c r="AB7" s="21">
        <f t="shared" si="5"/>
        <v>5713.602551873929</v>
      </c>
      <c r="AC7" s="21">
        <f t="shared" si="5"/>
        <v>5689.014323617643</v>
      </c>
      <c r="AD7" s="21">
        <f t="shared" si="5"/>
        <v>5660.215994207132</v>
      </c>
      <c r="AE7" s="21">
        <f t="shared" si="5"/>
        <v>5619.465589613034</v>
      </c>
      <c r="AF7" s="21">
        <f t="shared" si="5"/>
        <v>5566.783651638258</v>
      </c>
      <c r="AG7" s="21">
        <f t="shared" si="5"/>
        <v>5507.771903823171</v>
      </c>
      <c r="AH7" s="21">
        <f t="shared" si="5"/>
        <v>5442.453812775699</v>
      </c>
      <c r="AI7" s="21">
        <f t="shared" si="5"/>
        <v>5370.785370085001</v>
      </c>
      <c r="AJ7" s="21">
        <f t="shared" si="5"/>
        <v>5294.92444323798</v>
      </c>
      <c r="AK7" s="21">
        <f t="shared" si="5"/>
        <v>5219.75051908508</v>
      </c>
      <c r="AL7" s="21">
        <f t="shared" si="5"/>
        <v>5136.150543013706</v>
      </c>
      <c r="AM7" s="21">
        <f aca="true" t="shared" si="6" ref="AM7:BR7">AM8+AM9</f>
        <v>5048.340465788109</v>
      </c>
      <c r="AN7" s="21">
        <f t="shared" si="6"/>
        <v>4953.493034225168</v>
      </c>
      <c r="AO7" s="21">
        <f t="shared" si="6"/>
        <v>4863.583790116395</v>
      </c>
      <c r="AP7" s="21">
        <f t="shared" si="6"/>
        <v>4779.983814045022</v>
      </c>
      <c r="AQ7" s="21">
        <f t="shared" si="6"/>
        <v>4695.679218281628</v>
      </c>
      <c r="AR7" s="21">
        <f t="shared" si="6"/>
        <v>4605.752357174956</v>
      </c>
      <c r="AS7" s="21">
        <f t="shared" si="6"/>
        <v>4511.591928306136</v>
      </c>
      <c r="AT7" s="21">
        <f t="shared" si="6"/>
        <v>4408.324294434746</v>
      </c>
      <c r="AU7" s="21">
        <f t="shared" si="6"/>
        <v>4291.692421190713</v>
      </c>
      <c r="AV7" s="21">
        <f t="shared" si="6"/>
        <v>4168.046660217261</v>
      </c>
      <c r="AW7" s="21">
        <f t="shared" si="6"/>
        <v>4040.8924929765926</v>
      </c>
      <c r="AX7" s="21">
        <f t="shared" si="6"/>
        <v>3916.5244953132205</v>
      </c>
      <c r="AY7" s="21">
        <f t="shared" si="6"/>
        <v>3764.7674076233793</v>
      </c>
      <c r="AZ7" s="21">
        <f t="shared" si="6"/>
        <v>3584.913685410036</v>
      </c>
      <c r="BA7" s="21">
        <f t="shared" si="6"/>
        <v>3389.6170987437868</v>
      </c>
      <c r="BB7" s="21">
        <f t="shared" si="6"/>
        <v>3199.2410825338075</v>
      </c>
      <c r="BC7" s="21">
        <f t="shared" si="6"/>
        <v>3007.467594327661</v>
      </c>
      <c r="BD7" s="21">
        <f t="shared" si="6"/>
        <v>2848.726003294173</v>
      </c>
      <c r="BE7" s="21">
        <f t="shared" si="6"/>
        <v>2734.9096840132097</v>
      </c>
      <c r="BF7" s="21">
        <f t="shared" si="6"/>
        <v>2647.0966819825994</v>
      </c>
      <c r="BG7" s="21">
        <f t="shared" si="6"/>
        <v>2558.599602062882</v>
      </c>
      <c r="BH7" s="21">
        <f t="shared" si="6"/>
        <v>2474.292081494475</v>
      </c>
      <c r="BI7" s="21">
        <f t="shared" si="6"/>
        <v>2403.345875493698</v>
      </c>
      <c r="BJ7" s="21">
        <f t="shared" si="6"/>
        <v>2347.8601509437262</v>
      </c>
      <c r="BK7" s="21">
        <f t="shared" si="6"/>
        <v>2298.6836944311535</v>
      </c>
      <c r="BL7" s="21">
        <f t="shared" si="6"/>
        <v>2250.9164773026223</v>
      </c>
      <c r="BM7" s="21">
        <f t="shared" si="6"/>
        <v>2210.166072708523</v>
      </c>
      <c r="BN7" s="21">
        <f t="shared" si="6"/>
        <v>2154.665655965665</v>
      </c>
      <c r="BO7" s="21">
        <f t="shared" si="6"/>
        <v>2074.5740861615077</v>
      </c>
      <c r="BP7" s="21">
        <f t="shared" si="6"/>
        <v>1978.3232648245507</v>
      </c>
      <c r="BQ7" s="21">
        <f t="shared" si="6"/>
        <v>1847.7164671153778</v>
      </c>
      <c r="BR7" s="21">
        <f t="shared" si="6"/>
        <v>1758.4942257007265</v>
      </c>
      <c r="BS7" s="21">
        <f aca="true" t="shared" si="7" ref="BS7:CE7">BS8+BS9</f>
        <v>1660.1442374805943</v>
      </c>
      <c r="BT7" s="21">
        <f t="shared" si="7"/>
        <v>1547.0383875016773</v>
      </c>
      <c r="BU7" s="21">
        <f t="shared" si="7"/>
        <v>1440.2564977530456</v>
      </c>
      <c r="BV7" s="21">
        <f t="shared" si="7"/>
        <v>1359.422149456056</v>
      </c>
      <c r="BW7" s="21">
        <f t="shared" si="7"/>
        <v>1248.4330833582135</v>
      </c>
      <c r="BX7" s="21">
        <f t="shared" si="7"/>
        <v>1136.031853071317</v>
      </c>
      <c r="BY7" s="21">
        <f t="shared" si="7"/>
        <v>1026.4520263575157</v>
      </c>
      <c r="BZ7" s="21">
        <f t="shared" si="7"/>
        <v>927.4091858332364</v>
      </c>
      <c r="CA7" s="21">
        <f t="shared" si="7"/>
        <v>852.2528786782359</v>
      </c>
      <c r="CB7" s="21">
        <f t="shared" si="7"/>
        <v>790.4168024850408</v>
      </c>
      <c r="CC7" s="21">
        <f t="shared" si="7"/>
        <v>741.2579629703677</v>
      </c>
      <c r="CD7" s="21">
        <f t="shared" si="7"/>
        <v>5107.771338957871</v>
      </c>
      <c r="CE7" s="21">
        <f t="shared" si="7"/>
        <v>0</v>
      </c>
    </row>
    <row r="8" spans="1:83" ht="12.75" customHeight="1">
      <c r="A8" s="4"/>
      <c r="C8" t="s">
        <v>140</v>
      </c>
      <c r="E8" s="21">
        <f t="shared" si="0"/>
        <v>68405.9446461579</v>
      </c>
      <c r="F8" s="21">
        <f t="shared" si="4"/>
        <v>68405.9446461579</v>
      </c>
      <c r="G8" s="21">
        <f>'Age Profiles'!E18*('Age Profiles'!E18&gt;0)</f>
        <v>68405.9446461579</v>
      </c>
      <c r="H8" s="21">
        <f>'Age Profiles'!F18*('Age Profiles'!F18&gt;0)</f>
        <v>0</v>
      </c>
      <c r="I8" s="21">
        <f>'Age Profiles'!G18*('Age Profiles'!G18&gt;0)</f>
        <v>0</v>
      </c>
      <c r="J8" s="21">
        <f>'Age Profiles'!H18*('Age Profiles'!H18&gt;0)</f>
        <v>0</v>
      </c>
      <c r="K8" s="21">
        <f>'Age Profiles'!I18*('Age Profiles'!I18&gt;0)</f>
        <v>0</v>
      </c>
      <c r="L8" s="21">
        <f>'Age Profiles'!J18*('Age Profiles'!J18&gt;0)</f>
        <v>0</v>
      </c>
      <c r="M8" s="21">
        <f>'Age Profiles'!K18*('Age Profiles'!K18&gt;0)</f>
        <v>0</v>
      </c>
      <c r="N8" s="21">
        <f>'Age Profiles'!L18*('Age Profiles'!L18&gt;0)</f>
        <v>0</v>
      </c>
      <c r="O8" s="21">
        <f>'Age Profiles'!M18*('Age Profiles'!M18&gt;0)</f>
        <v>0</v>
      </c>
      <c r="P8" s="21">
        <f>'Age Profiles'!N18*('Age Profiles'!N18&gt;0)</f>
        <v>0</v>
      </c>
      <c r="Q8" s="21">
        <f>'Age Profiles'!O18*('Age Profiles'!O18&gt;0)</f>
        <v>0</v>
      </c>
      <c r="R8" s="21">
        <f>'Age Profiles'!P18*('Age Profiles'!P18&gt;0)</f>
        <v>0</v>
      </c>
      <c r="S8" s="21">
        <f>'Age Profiles'!Q18*('Age Profiles'!Q18&gt;0)</f>
        <v>0</v>
      </c>
      <c r="T8" s="21">
        <f>'Age Profiles'!R18*('Age Profiles'!R18&gt;0)</f>
        <v>0</v>
      </c>
      <c r="U8" s="21">
        <f>'Age Profiles'!S18*('Age Profiles'!S18&gt;0)</f>
        <v>0</v>
      </c>
      <c r="V8" s="21">
        <f>'Age Profiles'!T18*('Age Profiles'!T18&gt;0)</f>
        <v>0</v>
      </c>
      <c r="W8" s="21">
        <f>'Age Profiles'!U18*('Age Profiles'!U18&gt;0)</f>
        <v>0</v>
      </c>
      <c r="X8" s="21">
        <f>'Age Profiles'!V18*('Age Profiles'!V18&gt;0)</f>
        <v>0</v>
      </c>
      <c r="Y8" s="21">
        <f>'Age Profiles'!W18*('Age Profiles'!W18&gt;0)</f>
        <v>0</v>
      </c>
      <c r="Z8" s="21">
        <f>'Age Profiles'!X18*('Age Profiles'!X18&gt;0)</f>
        <v>0</v>
      </c>
      <c r="AA8" s="21">
        <f>'Age Profiles'!Y18*('Age Profiles'!Y18&gt;0)</f>
        <v>0</v>
      </c>
      <c r="AB8" s="21">
        <f>'Age Profiles'!Z18*('Age Profiles'!Z18&gt;0)</f>
        <v>0</v>
      </c>
      <c r="AC8" s="21">
        <f>'Age Profiles'!AA18*('Age Profiles'!AA18&gt;0)</f>
        <v>0</v>
      </c>
      <c r="AD8" s="21">
        <f>'Age Profiles'!AB18*('Age Profiles'!AB18&gt;0)</f>
        <v>0</v>
      </c>
      <c r="AE8" s="21">
        <f>'Age Profiles'!AC18*('Age Profiles'!AC18&gt;0)</f>
        <v>0</v>
      </c>
      <c r="AF8" s="21">
        <f>'Age Profiles'!AD18*('Age Profiles'!AD18&gt;0)</f>
        <v>0</v>
      </c>
      <c r="AG8" s="21">
        <f>'Age Profiles'!AE18*('Age Profiles'!AE18&gt;0)</f>
        <v>0</v>
      </c>
      <c r="AH8" s="21">
        <f>'Age Profiles'!AF18*('Age Profiles'!AF18&gt;0)</f>
        <v>0</v>
      </c>
      <c r="AI8" s="21">
        <f>'Age Profiles'!AG18*('Age Profiles'!AG18&gt;0)</f>
        <v>0</v>
      </c>
      <c r="AJ8" s="21">
        <f>'Age Profiles'!AH18*('Age Profiles'!AH18&gt;0)</f>
        <v>0</v>
      </c>
      <c r="AK8" s="21">
        <f>'Age Profiles'!AI18*('Age Profiles'!AI18&gt;0)</f>
        <v>0</v>
      </c>
      <c r="AL8" s="21">
        <f>'Age Profiles'!AJ18*('Age Profiles'!AJ18&gt;0)</f>
        <v>0</v>
      </c>
      <c r="AM8" s="21">
        <f>'Age Profiles'!AK18*('Age Profiles'!AK18&gt;0)</f>
        <v>0</v>
      </c>
      <c r="AN8" s="21">
        <f>'Age Profiles'!AL18*('Age Profiles'!AL18&gt;0)</f>
        <v>0</v>
      </c>
      <c r="AO8" s="21">
        <f>'Age Profiles'!AM18*('Age Profiles'!AM18&gt;0)</f>
        <v>0</v>
      </c>
      <c r="AP8" s="21">
        <f>'Age Profiles'!AN18*('Age Profiles'!AN18&gt;0)</f>
        <v>0</v>
      </c>
      <c r="AQ8" s="21">
        <f>'Age Profiles'!AO18*('Age Profiles'!AO18&gt;0)</f>
        <v>0</v>
      </c>
      <c r="AR8" s="21">
        <f>'Age Profiles'!AP18*('Age Profiles'!AP18&gt;0)</f>
        <v>0</v>
      </c>
      <c r="AS8" s="21">
        <f>'Age Profiles'!AQ18*('Age Profiles'!AQ18&gt;0)</f>
        <v>0</v>
      </c>
      <c r="AT8" s="21">
        <f>'Age Profiles'!AR18*('Age Profiles'!AR18&gt;0)</f>
        <v>0</v>
      </c>
      <c r="AU8" s="21">
        <f>'Age Profiles'!AS18*('Age Profiles'!AS18&gt;0)</f>
        <v>0</v>
      </c>
      <c r="AV8" s="21">
        <f>'Age Profiles'!AT18*('Age Profiles'!AT18&gt;0)</f>
        <v>0</v>
      </c>
      <c r="AW8" s="21">
        <f>'Age Profiles'!AU18*('Age Profiles'!AU18&gt;0)</f>
        <v>0</v>
      </c>
      <c r="AX8" s="21">
        <f>'Age Profiles'!AV18*('Age Profiles'!AV18&gt;0)</f>
        <v>0</v>
      </c>
      <c r="AY8" s="21">
        <f>'Age Profiles'!AW18*('Age Profiles'!AW18&gt;0)</f>
        <v>0</v>
      </c>
      <c r="AZ8" s="21">
        <f>'Age Profiles'!AX18*('Age Profiles'!AX18&gt;0)</f>
        <v>0</v>
      </c>
      <c r="BA8" s="21">
        <f>'Age Profiles'!AY18*('Age Profiles'!AY18&gt;0)</f>
        <v>0</v>
      </c>
      <c r="BB8" s="21">
        <f>'Age Profiles'!AZ18*('Age Profiles'!AZ18&gt;0)</f>
        <v>0</v>
      </c>
      <c r="BC8" s="21">
        <f>'Age Profiles'!BA18*('Age Profiles'!BA18&gt;0)</f>
        <v>0</v>
      </c>
      <c r="BD8" s="21">
        <f>'Age Profiles'!BB18*('Age Profiles'!BB18&gt;0)</f>
        <v>0</v>
      </c>
      <c r="BE8" s="21">
        <f>'Age Profiles'!BC18*('Age Profiles'!BC18&gt;0)</f>
        <v>0</v>
      </c>
      <c r="BF8" s="21">
        <f>'Age Profiles'!BD18*('Age Profiles'!BD18&gt;0)</f>
        <v>0</v>
      </c>
      <c r="BG8" s="21">
        <f>'Age Profiles'!BE18*('Age Profiles'!BE18&gt;0)</f>
        <v>0</v>
      </c>
      <c r="BH8" s="21">
        <f>'Age Profiles'!BF18*('Age Profiles'!BF18&gt;0)</f>
        <v>0</v>
      </c>
      <c r="BI8" s="21">
        <f>'Age Profiles'!BG18*('Age Profiles'!BG18&gt;0)</f>
        <v>0</v>
      </c>
      <c r="BJ8" s="21">
        <f>'Age Profiles'!BH18*('Age Profiles'!BH18&gt;0)</f>
        <v>0</v>
      </c>
      <c r="BK8" s="21">
        <f>'Age Profiles'!BI18*('Age Profiles'!BI18&gt;0)</f>
        <v>0</v>
      </c>
      <c r="BL8" s="21">
        <f>'Age Profiles'!BJ18*('Age Profiles'!BJ18&gt;0)</f>
        <v>0</v>
      </c>
      <c r="BM8" s="21">
        <f>'Age Profiles'!BK18*('Age Profiles'!BK18&gt;0)</f>
        <v>0</v>
      </c>
      <c r="BN8" s="21">
        <f>'Age Profiles'!BL18*('Age Profiles'!BL18&gt;0)</f>
        <v>0</v>
      </c>
      <c r="BO8" s="21">
        <f>'Age Profiles'!BM18*('Age Profiles'!BM18&gt;0)</f>
        <v>0</v>
      </c>
      <c r="BP8" s="21">
        <f>'Age Profiles'!BN18*('Age Profiles'!BN18&gt;0)</f>
        <v>0</v>
      </c>
      <c r="BQ8" s="21">
        <f>'Age Profiles'!BO18*('Age Profiles'!BO18&gt;0)</f>
        <v>0</v>
      </c>
      <c r="BR8" s="21">
        <f>'Age Profiles'!BP18*('Age Profiles'!BP18&gt;0)</f>
        <v>0</v>
      </c>
      <c r="BS8" s="21">
        <f>'Age Profiles'!BQ18*('Age Profiles'!BQ18&gt;0)</f>
        <v>0</v>
      </c>
      <c r="BT8" s="21">
        <f>'Age Profiles'!BR18*('Age Profiles'!BR18&gt;0)</f>
        <v>0</v>
      </c>
      <c r="BU8" s="21">
        <f>'Age Profiles'!BS18*('Age Profiles'!BS18&gt;0)</f>
        <v>0</v>
      </c>
      <c r="BV8" s="21">
        <f>'Age Profiles'!BT18*('Age Profiles'!BT18&gt;0)</f>
        <v>0</v>
      </c>
      <c r="BW8" s="21">
        <f>'Age Profiles'!BU18*('Age Profiles'!BU18&gt;0)</f>
        <v>0</v>
      </c>
      <c r="BX8" s="21">
        <f>'Age Profiles'!BV18*('Age Profiles'!BV18&gt;0)</f>
        <v>0</v>
      </c>
      <c r="BY8" s="21">
        <f>'Age Profiles'!BW18*('Age Profiles'!BW18&gt;0)</f>
        <v>0</v>
      </c>
      <c r="BZ8" s="21">
        <f>'Age Profiles'!BX18*('Age Profiles'!BX18&gt;0)</f>
        <v>0</v>
      </c>
      <c r="CA8" s="21">
        <f>'Age Profiles'!BY18*('Age Profiles'!BY18&gt;0)</f>
        <v>0</v>
      </c>
      <c r="CB8" s="21">
        <f>'Age Profiles'!BZ18*('Age Profiles'!BZ18&gt;0)</f>
        <v>0</v>
      </c>
      <c r="CC8" s="21">
        <f>'Age Profiles'!CA18*('Age Profiles'!CA18&gt;0)</f>
        <v>0</v>
      </c>
      <c r="CD8" s="21">
        <f>'Age Profiles'!CB18*('Age Profiles'!CB18&gt;0)</f>
        <v>0</v>
      </c>
      <c r="CE8" s="21">
        <v>0</v>
      </c>
    </row>
    <row r="9" spans="1:83" ht="12.75" customHeight="1">
      <c r="A9" s="4"/>
      <c r="C9" t="s">
        <v>109</v>
      </c>
      <c r="E9" s="21">
        <f t="shared" si="0"/>
        <v>296310.99999999994</v>
      </c>
      <c r="F9" s="21">
        <f t="shared" si="4"/>
        <v>296310.99999999994</v>
      </c>
      <c r="G9" s="21">
        <f>'Age Profiles'!E19+'Age Profiles'!E22</f>
        <v>2999.7758068593334</v>
      </c>
      <c r="H9" s="21">
        <f>'Age Profiles'!F19+'Age Profiles'!F22</f>
        <v>5274.7341853349635</v>
      </c>
      <c r="I9" s="21">
        <f>'Age Profiles'!G19+'Age Profiles'!G22</f>
        <v>5306.2012831153215</v>
      </c>
      <c r="J9" s="21">
        <f>'Age Profiles'!H19+'Age Profiles'!H22</f>
        <v>5295.640830317873</v>
      </c>
      <c r="K9" s="21">
        <f>'Age Profiles'!I19+'Age Profiles'!I22</f>
        <v>5282.984135442265</v>
      </c>
      <c r="L9" s="21">
        <f>'Age Profiles'!J19+'Age Profiles'!J22</f>
        <v>5275.224544415</v>
      </c>
      <c r="M9" s="21">
        <f>'Age Profiles'!K19+'Age Profiles'!K22</f>
        <v>5273.809455420933</v>
      </c>
      <c r="N9" s="21">
        <f>'Age Profiles'!L19+'Age Profiles'!L22</f>
        <v>5292.08841563982</v>
      </c>
      <c r="O9" s="21">
        <f>'Age Profiles'!M19+'Age Profiles'!M22</f>
        <v>5315.989641201985</v>
      </c>
      <c r="P9" s="21">
        <f>'Age Profiles'!N19+'Age Profiles'!N22</f>
        <v>5350.4307777586855</v>
      </c>
      <c r="Q9" s="21">
        <f>'Age Profiles'!O19+'Age Profiles'!O22</f>
        <v>5398.215611885116</v>
      </c>
      <c r="R9" s="21">
        <f>'Age Profiles'!P19+'Age Profiles'!P22</f>
        <v>5452.309714048947</v>
      </c>
      <c r="S9" s="21">
        <f>'Age Profiles'!Q19+'Age Profiles'!Q22</f>
        <v>5508.500058290937</v>
      </c>
      <c r="T9" s="21">
        <f>'Age Profiles'!R19+'Age Profiles'!R22</f>
        <v>5564.69040253293</v>
      </c>
      <c r="U9" s="21">
        <f>'Age Profiles'!S19+'Age Profiles'!S22</f>
        <v>5614.574403542537</v>
      </c>
      <c r="V9" s="21">
        <f>'Age Profiles'!T19+'Age Profiles'!T22</f>
        <v>5652.5063293685525</v>
      </c>
      <c r="W9" s="21">
        <f>'Age Profiles'!U19+'Age Profiles'!U22</f>
        <v>5681.307583584076</v>
      </c>
      <c r="X9" s="21">
        <f>'Age Profiles'!V19+'Age Profiles'!V22</f>
        <v>5705.8958118403625</v>
      </c>
      <c r="Y9" s="21">
        <f>'Age Profiles'!W19+'Age Profiles'!W22</f>
        <v>5726.273938942426</v>
      </c>
      <c r="Z9" s="21">
        <f>'Age Profiles'!X19+'Age Profiles'!X22</f>
        <v>5733.995371168878</v>
      </c>
      <c r="AA9" s="21">
        <f>'Age Profiles'!Y19+'Age Profiles'!Y22</f>
        <v>5729.764728211741</v>
      </c>
      <c r="AB9" s="21">
        <f>'Age Profiles'!Z19+'Age Profiles'!Z22</f>
        <v>5713.602551873929</v>
      </c>
      <c r="AC9" s="21">
        <f>'Age Profiles'!AA19+'Age Profiles'!AA22</f>
        <v>5689.014323617643</v>
      </c>
      <c r="AD9" s="21">
        <f>'Age Profiles'!AB19+'Age Profiles'!AB22</f>
        <v>5660.215994207132</v>
      </c>
      <c r="AE9" s="21">
        <f>'Age Profiles'!AC19+'Age Profiles'!AC22</f>
        <v>5619.465589613034</v>
      </c>
      <c r="AF9" s="21">
        <f>'Age Profiles'!AD19+'Age Profiles'!AD22</f>
        <v>5566.783651638258</v>
      </c>
      <c r="AG9" s="21">
        <f>'Age Profiles'!AE19+'Age Profiles'!AE22</f>
        <v>5507.771903823171</v>
      </c>
      <c r="AH9" s="21">
        <f>'Age Profiles'!AF19+'Age Profiles'!AF22</f>
        <v>5442.453812775699</v>
      </c>
      <c r="AI9" s="21">
        <f>'Age Profiles'!AG19+'Age Profiles'!AG22</f>
        <v>5370.785370085001</v>
      </c>
      <c r="AJ9" s="21">
        <f>'Age Profiles'!AH19+'Age Profiles'!AH22</f>
        <v>5294.92444323798</v>
      </c>
      <c r="AK9" s="21">
        <f>'Age Profiles'!AI19+'Age Profiles'!AI22</f>
        <v>5219.75051908508</v>
      </c>
      <c r="AL9" s="21">
        <f>'Age Profiles'!AJ19+'Age Profiles'!AJ22</f>
        <v>5136.150543013706</v>
      </c>
      <c r="AM9" s="21">
        <f>'Age Profiles'!AK19+'Age Profiles'!AK22</f>
        <v>5048.340465788109</v>
      </c>
      <c r="AN9" s="21">
        <f>'Age Profiles'!AL19+'Age Profiles'!AL22</f>
        <v>4953.493034225168</v>
      </c>
      <c r="AO9" s="21">
        <f>'Age Profiles'!AM19+'Age Profiles'!AM22</f>
        <v>4863.583790116395</v>
      </c>
      <c r="AP9" s="21">
        <f>'Age Profiles'!AN19+'Age Profiles'!AN22</f>
        <v>4779.983814045022</v>
      </c>
      <c r="AQ9" s="21">
        <f>'Age Profiles'!AO19+'Age Profiles'!AO22</f>
        <v>4695.679218281628</v>
      </c>
      <c r="AR9" s="21">
        <f>'Age Profiles'!AP19+'Age Profiles'!AP22</f>
        <v>4605.752357174956</v>
      </c>
      <c r="AS9" s="21">
        <f>'Age Profiles'!AQ19+'Age Profiles'!AQ22</f>
        <v>4511.591928306136</v>
      </c>
      <c r="AT9" s="21">
        <f>'Age Profiles'!AR19+'Age Profiles'!AR22</f>
        <v>4408.324294434746</v>
      </c>
      <c r="AU9" s="21">
        <f>'Age Profiles'!AS19+'Age Profiles'!AS22</f>
        <v>4291.692421190713</v>
      </c>
      <c r="AV9" s="21">
        <f>'Age Profiles'!AT19+'Age Profiles'!AT22</f>
        <v>4168.046660217261</v>
      </c>
      <c r="AW9" s="21">
        <f>'Age Profiles'!AU19+'Age Profiles'!AU22</f>
        <v>4040.8924929765926</v>
      </c>
      <c r="AX9" s="21">
        <f>'Age Profiles'!AV19+'Age Profiles'!AV22</f>
        <v>3916.5244953132205</v>
      </c>
      <c r="AY9" s="21">
        <f>'Age Profiles'!AW19+'Age Profiles'!AW22</f>
        <v>3764.7674076233793</v>
      </c>
      <c r="AZ9" s="21">
        <f>'Age Profiles'!AX19+'Age Profiles'!AX22</f>
        <v>3584.913685410036</v>
      </c>
      <c r="BA9" s="21">
        <f>'Age Profiles'!AY19+'Age Profiles'!AY22</f>
        <v>3389.6170987437868</v>
      </c>
      <c r="BB9" s="21">
        <f>'Age Profiles'!AZ19+'Age Profiles'!AZ22</f>
        <v>3199.2410825338075</v>
      </c>
      <c r="BC9" s="21">
        <f>'Age Profiles'!BA19+'Age Profiles'!BA22</f>
        <v>3007.467594327661</v>
      </c>
      <c r="BD9" s="21">
        <f>'Age Profiles'!BB19+'Age Profiles'!BB22</f>
        <v>2848.726003294173</v>
      </c>
      <c r="BE9" s="21">
        <f>'Age Profiles'!BC19+'Age Profiles'!BC22</f>
        <v>2734.9096840132097</v>
      </c>
      <c r="BF9" s="21">
        <f>'Age Profiles'!BD19+'Age Profiles'!BD22</f>
        <v>2647.0966819825994</v>
      </c>
      <c r="BG9" s="21">
        <f>'Age Profiles'!BE19+'Age Profiles'!BE22</f>
        <v>2558.599602062882</v>
      </c>
      <c r="BH9" s="21">
        <f>'Age Profiles'!BF19+'Age Profiles'!BF22</f>
        <v>2474.292081494475</v>
      </c>
      <c r="BI9" s="21">
        <f>'Age Profiles'!BG19+'Age Profiles'!BG22</f>
        <v>2403.345875493698</v>
      </c>
      <c r="BJ9" s="21">
        <f>'Age Profiles'!BH19+'Age Profiles'!BH22</f>
        <v>2347.8601509437262</v>
      </c>
      <c r="BK9" s="21">
        <f>'Age Profiles'!BI19+'Age Profiles'!BI22</f>
        <v>2298.6836944311535</v>
      </c>
      <c r="BL9" s="21">
        <f>'Age Profiles'!BJ19+'Age Profiles'!BJ22</f>
        <v>2250.9164773026223</v>
      </c>
      <c r="BM9" s="21">
        <f>'Age Profiles'!BK19+'Age Profiles'!BK22</f>
        <v>2210.166072708523</v>
      </c>
      <c r="BN9" s="21">
        <f>'Age Profiles'!BL19+'Age Profiles'!BL22</f>
        <v>2154.665655965665</v>
      </c>
      <c r="BO9" s="21">
        <f>'Age Profiles'!BM19+'Age Profiles'!BM22</f>
        <v>2074.5740861615077</v>
      </c>
      <c r="BP9" s="21">
        <f>'Age Profiles'!BN19+'Age Profiles'!BN22</f>
        <v>1978.3232648245507</v>
      </c>
      <c r="BQ9" s="21">
        <f>'Age Profiles'!BO19+'Age Profiles'!BO22</f>
        <v>1847.7164671153778</v>
      </c>
      <c r="BR9" s="21">
        <f>'Age Profiles'!BP19+'Age Profiles'!BP22</f>
        <v>1758.4942257007265</v>
      </c>
      <c r="BS9" s="21">
        <f>'Age Profiles'!BQ19+'Age Profiles'!BQ22</f>
        <v>1660.1442374805943</v>
      </c>
      <c r="BT9" s="21">
        <f>'Age Profiles'!BR19+'Age Profiles'!BR22</f>
        <v>1547.0383875016773</v>
      </c>
      <c r="BU9" s="21">
        <f>'Age Profiles'!BS19+'Age Profiles'!BS22</f>
        <v>1440.2564977530456</v>
      </c>
      <c r="BV9" s="21">
        <f>'Age Profiles'!BT19+'Age Profiles'!BT22</f>
        <v>1359.422149456056</v>
      </c>
      <c r="BW9" s="21">
        <f>'Age Profiles'!BU19+'Age Profiles'!BU22</f>
        <v>1248.4330833582135</v>
      </c>
      <c r="BX9" s="21">
        <f>'Age Profiles'!BV19+'Age Profiles'!BV22</f>
        <v>1136.031853071317</v>
      </c>
      <c r="BY9" s="21">
        <f>'Age Profiles'!BW19+'Age Profiles'!BW22</f>
        <v>1026.4520263575157</v>
      </c>
      <c r="BZ9" s="21">
        <f>'Age Profiles'!BX19+'Age Profiles'!BX22</f>
        <v>927.4091858332364</v>
      </c>
      <c r="CA9" s="21">
        <f>'Age Profiles'!BY19+'Age Profiles'!BY22</f>
        <v>852.2528786782359</v>
      </c>
      <c r="CB9" s="21">
        <f>'Age Profiles'!BZ19+'Age Profiles'!BZ22</f>
        <v>790.4168024850408</v>
      </c>
      <c r="CC9" s="21">
        <f>'Age Profiles'!CA19+'Age Profiles'!CA22</f>
        <v>741.2579629703677</v>
      </c>
      <c r="CD9" s="21">
        <f>'Age Profiles'!CB19+'Age Profiles'!CB22</f>
        <v>5107.771338957871</v>
      </c>
      <c r="CE9" s="21">
        <v>0</v>
      </c>
    </row>
    <row r="10" spans="1:83" ht="12.75" customHeight="1">
      <c r="A10" s="4"/>
      <c r="B10" t="s">
        <v>1</v>
      </c>
      <c r="E10" s="21">
        <f t="shared" si="0"/>
        <v>-364716.9446461577</v>
      </c>
      <c r="F10" s="21">
        <f t="shared" si="4"/>
        <v>-364716.9446461577</v>
      </c>
      <c r="G10" s="21">
        <f>G11+G12</f>
        <v>0</v>
      </c>
      <c r="H10" s="21">
        <f aca="true" t="shared" si="8" ref="H10:BS10">H11+H12</f>
        <v>-1830.7745859071508</v>
      </c>
      <c r="I10" s="21">
        <f t="shared" si="8"/>
        <v>-1063.4237725956793</v>
      </c>
      <c r="J10" s="21">
        <f t="shared" si="8"/>
        <v>-933.4397931966193</v>
      </c>
      <c r="K10" s="21">
        <f t="shared" si="8"/>
        <v>-867.5063237658746</v>
      </c>
      <c r="L10" s="21">
        <f t="shared" si="8"/>
        <v>-673.4718343984993</v>
      </c>
      <c r="M10" s="21">
        <f t="shared" si="8"/>
        <v>-544.1155081535823</v>
      </c>
      <c r="N10" s="21">
        <f t="shared" si="8"/>
        <v>-610.6766307384701</v>
      </c>
      <c r="O10" s="21">
        <f t="shared" si="8"/>
        <v>-677.8654064775143</v>
      </c>
      <c r="P10" s="21">
        <f t="shared" si="8"/>
        <v>-746.3094885248582</v>
      </c>
      <c r="Q10" s="21">
        <f t="shared" si="8"/>
        <v>-816.6365300346181</v>
      </c>
      <c r="R10" s="21">
        <f t="shared" si="8"/>
        <v>-823.5407147302325</v>
      </c>
      <c r="S10" s="21">
        <f t="shared" si="8"/>
        <v>-766.394389457518</v>
      </c>
      <c r="T10" s="21">
        <f t="shared" si="8"/>
        <v>-709.2480641848035</v>
      </c>
      <c r="U10" s="21">
        <f t="shared" si="8"/>
        <v>-780.2027588487199</v>
      </c>
      <c r="V10" s="21">
        <f t="shared" si="8"/>
        <v>-878.7544113276639</v>
      </c>
      <c r="W10" s="21">
        <f t="shared" si="8"/>
        <v>-968.2551137443622</v>
      </c>
      <c r="X10" s="21">
        <f t="shared" si="8"/>
        <v>-1089.96886681416</v>
      </c>
      <c r="Y10" s="21">
        <f t="shared" si="8"/>
        <v>-1326.9872603706272</v>
      </c>
      <c r="Z10" s="21">
        <f t="shared" si="8"/>
        <v>-1524.7729738861756</v>
      </c>
      <c r="AA10" s="21">
        <f t="shared" si="8"/>
        <v>-1685.1142882108297</v>
      </c>
      <c r="AB10" s="21">
        <f t="shared" si="8"/>
        <v>-1924.1652469256228</v>
      </c>
      <c r="AC10" s="21">
        <f t="shared" si="8"/>
        <v>-2183.142926409913</v>
      </c>
      <c r="AD10" s="21">
        <f t="shared" si="8"/>
        <v>-2467.7264643007284</v>
      </c>
      <c r="AE10" s="21">
        <f t="shared" si="8"/>
        <v>-2653.908728531629</v>
      </c>
      <c r="AF10" s="21">
        <f t="shared" si="8"/>
        <v>-2909.7907797442313</v>
      </c>
      <c r="AG10" s="21">
        <f t="shared" si="8"/>
        <v>-3185.8689232433912</v>
      </c>
      <c r="AH10" s="21">
        <f t="shared" si="8"/>
        <v>-3693.4307269841493</v>
      </c>
      <c r="AI10" s="21">
        <f t="shared" si="8"/>
        <v>-4090.8354454483715</v>
      </c>
      <c r="AJ10" s="21">
        <f t="shared" si="8"/>
        <v>-4301.603786192761</v>
      </c>
      <c r="AK10" s="21">
        <f t="shared" si="8"/>
        <v>-4314.366214651562</v>
      </c>
      <c r="AL10" s="21">
        <f t="shared" si="8"/>
        <v>-4365.705087378784</v>
      </c>
      <c r="AM10" s="21">
        <f t="shared" si="8"/>
        <v>-4871.852414809362</v>
      </c>
      <c r="AN10" s="21">
        <f t="shared" si="8"/>
        <v>-5194.888763497457</v>
      </c>
      <c r="AO10" s="21">
        <f t="shared" si="8"/>
        <v>-5607.7484215899585</v>
      </c>
      <c r="AP10" s="21">
        <f t="shared" si="8"/>
        <v>-5797.095251404222</v>
      </c>
      <c r="AQ10" s="21">
        <f t="shared" si="8"/>
        <v>-6008.010816721509</v>
      </c>
      <c r="AR10" s="21">
        <f t="shared" si="8"/>
        <v>-6293.318757573025</v>
      </c>
      <c r="AS10" s="21">
        <f t="shared" si="8"/>
        <v>-6439.587405360804</v>
      </c>
      <c r="AT10" s="21">
        <f t="shared" si="8"/>
        <v>-6808.846968919156</v>
      </c>
      <c r="AU10" s="21">
        <f t="shared" si="8"/>
        <v>-6971.200859713969</v>
      </c>
      <c r="AV10" s="21">
        <f t="shared" si="8"/>
        <v>-7370.241257300646</v>
      </c>
      <c r="AW10" s="21">
        <f t="shared" si="8"/>
        <v>-7574.921499553862</v>
      </c>
      <c r="AX10" s="21">
        <f t="shared" si="8"/>
        <v>-7570.784376839759</v>
      </c>
      <c r="AY10" s="21">
        <f t="shared" si="8"/>
        <v>-7361.939997420261</v>
      </c>
      <c r="AZ10" s="21">
        <f t="shared" si="8"/>
        <v>-7310.04189936477</v>
      </c>
      <c r="BA10" s="21">
        <f t="shared" si="8"/>
        <v>-7606.707152212514</v>
      </c>
      <c r="BB10" s="21">
        <f t="shared" si="8"/>
        <v>-8150.037715315769</v>
      </c>
      <c r="BC10" s="21">
        <f t="shared" si="8"/>
        <v>-8419.673795314813</v>
      </c>
      <c r="BD10" s="21">
        <f t="shared" si="8"/>
        <v>-8422.11398445835</v>
      </c>
      <c r="BE10" s="21">
        <f t="shared" si="8"/>
        <v>-8025.642737064249</v>
      </c>
      <c r="BF10" s="21">
        <f t="shared" si="8"/>
        <v>-7575.954979699629</v>
      </c>
      <c r="BG10" s="21">
        <f t="shared" si="8"/>
        <v>-7314.504614177222</v>
      </c>
      <c r="BH10" s="21">
        <f t="shared" si="8"/>
        <v>-7078.5634808892155</v>
      </c>
      <c r="BI10" s="21">
        <f t="shared" si="8"/>
        <v>-7066.473499006919</v>
      </c>
      <c r="BJ10" s="21">
        <f t="shared" si="8"/>
        <v>-7291.5867813392215</v>
      </c>
      <c r="BK10" s="21">
        <f t="shared" si="8"/>
        <v>-7521.693462718851</v>
      </c>
      <c r="BL10" s="21">
        <f t="shared" si="8"/>
        <v>-7572.9188621246</v>
      </c>
      <c r="BM10" s="21">
        <f t="shared" si="8"/>
        <v>-7453.109438389446</v>
      </c>
      <c r="BN10" s="21">
        <f t="shared" si="8"/>
        <v>-7271.178827901118</v>
      </c>
      <c r="BO10" s="21">
        <f t="shared" si="8"/>
        <v>-6854.588198108581</v>
      </c>
      <c r="BP10" s="21">
        <f t="shared" si="8"/>
        <v>-6506.026842635033</v>
      </c>
      <c r="BQ10" s="21">
        <f t="shared" si="8"/>
        <v>-6495.014777778058</v>
      </c>
      <c r="BR10" s="21">
        <f t="shared" si="8"/>
        <v>-6393.587774792</v>
      </c>
      <c r="BS10" s="21">
        <f t="shared" si="8"/>
        <v>-6421.676470867135</v>
      </c>
      <c r="BT10" s="21">
        <f aca="true" t="shared" si="9" ref="BT10:CD10">BT11+BT12</f>
        <v>-6440.809174231636</v>
      </c>
      <c r="BU10" s="21">
        <f t="shared" si="9"/>
        <v>-6469.428750430907</v>
      </c>
      <c r="BV10" s="21">
        <f t="shared" si="9"/>
        <v>-6466.882207408507</v>
      </c>
      <c r="BW10" s="21">
        <f t="shared" si="9"/>
        <v>-6747.9827440446</v>
      </c>
      <c r="BX10" s="21">
        <f t="shared" si="9"/>
        <v>-6934.342599157324</v>
      </c>
      <c r="BY10" s="21">
        <f t="shared" si="9"/>
        <v>-6958.040250391384</v>
      </c>
      <c r="BZ10" s="21">
        <f t="shared" si="9"/>
        <v>-6607.095037210042</v>
      </c>
      <c r="CA10" s="21">
        <f t="shared" si="9"/>
        <v>-6524.8354561333945</v>
      </c>
      <c r="CB10" s="21">
        <f t="shared" si="9"/>
        <v>-6157.535079576081</v>
      </c>
      <c r="CC10" s="21">
        <f t="shared" si="9"/>
        <v>-5939.5767012522065</v>
      </c>
      <c r="CD10" s="21">
        <f t="shared" si="9"/>
        <v>-13440.88151628098</v>
      </c>
      <c r="CE10" s="21">
        <v>0</v>
      </c>
    </row>
    <row r="11" spans="1:83" ht="12.75" customHeight="1">
      <c r="A11" s="4"/>
      <c r="C11" t="s">
        <v>140</v>
      </c>
      <c r="E11" s="21">
        <f t="shared" si="0"/>
        <v>-68405.9446461577</v>
      </c>
      <c r="F11" s="21">
        <f t="shared" si="4"/>
        <v>-68405.9446461577</v>
      </c>
      <c r="G11" s="21">
        <f>'Age Profiles'!E18*('Age Profiles'!E18&lt;0)</f>
        <v>0</v>
      </c>
      <c r="H11" s="21">
        <f>'Age Profiles'!F18*('Age Profiles'!F18&lt;0)</f>
        <v>-1830.7745859071508</v>
      </c>
      <c r="I11" s="21">
        <f>'Age Profiles'!G18*('Age Profiles'!G18&lt;0)</f>
        <v>-1063.4237725956793</v>
      </c>
      <c r="J11" s="21">
        <f>'Age Profiles'!H18*('Age Profiles'!H18&lt;0)</f>
        <v>-933.4397931966193</v>
      </c>
      <c r="K11" s="21">
        <f>'Age Profiles'!I18*('Age Profiles'!I18&lt;0)</f>
        <v>-867.5063237658746</v>
      </c>
      <c r="L11" s="21">
        <f>'Age Profiles'!J18*('Age Profiles'!J18&lt;0)</f>
        <v>-673.4718343984993</v>
      </c>
      <c r="M11" s="21">
        <f>'Age Profiles'!K18*('Age Profiles'!K18&lt;0)</f>
        <v>-544.1155081535823</v>
      </c>
      <c r="N11" s="21">
        <f>'Age Profiles'!L18*('Age Profiles'!L18&lt;0)</f>
        <v>-610.6766307384701</v>
      </c>
      <c r="O11" s="21">
        <f>'Age Profiles'!M18*('Age Profiles'!M18&lt;0)</f>
        <v>-677.8654064775143</v>
      </c>
      <c r="P11" s="21">
        <f>'Age Profiles'!N18*('Age Profiles'!N18&lt;0)</f>
        <v>-746.3094885248582</v>
      </c>
      <c r="Q11" s="21">
        <f>'Age Profiles'!O18*('Age Profiles'!O18&lt;0)</f>
        <v>-816.6365300346181</v>
      </c>
      <c r="R11" s="21">
        <f>'Age Profiles'!P18*('Age Profiles'!P18&lt;0)</f>
        <v>-823.5407147302325</v>
      </c>
      <c r="S11" s="21">
        <f>'Age Profiles'!Q18*('Age Profiles'!Q18&lt;0)</f>
        <v>-766.394389457518</v>
      </c>
      <c r="T11" s="21">
        <f>'Age Profiles'!R18*('Age Profiles'!R18&lt;0)</f>
        <v>-709.2480641848035</v>
      </c>
      <c r="U11" s="21">
        <f>'Age Profiles'!S18*('Age Profiles'!S18&lt;0)</f>
        <v>-780.2027588487199</v>
      </c>
      <c r="V11" s="21">
        <f>'Age Profiles'!T18*('Age Profiles'!T18&lt;0)</f>
        <v>-785.2239840818916</v>
      </c>
      <c r="W11" s="21">
        <f>'Age Profiles'!U18*('Age Profiles'!U18&lt;0)</f>
        <v>-788.9899030067635</v>
      </c>
      <c r="X11" s="21">
        <f>'Age Profiles'!V18*('Age Profiles'!V18&lt;0)</f>
        <v>-792.1281687774924</v>
      </c>
      <c r="Y11" s="21">
        <f>'Age Profiles'!W18*('Age Profiles'!W18&lt;0)</f>
        <v>-859.3169445165368</v>
      </c>
      <c r="Z11" s="21">
        <f>'Age Profiles'!X18*('Age Profiles'!X18&lt;0)</f>
        <v>-860.5722508248364</v>
      </c>
      <c r="AA11" s="21">
        <f>'Age Profiles'!Y18*('Age Profiles'!Y18&lt;0)</f>
        <v>-795.894087702378</v>
      </c>
      <c r="AB11" s="21">
        <f>'Age Profiles'!Z18*('Age Profiles'!Z18&lt;0)</f>
        <v>-794.0111282399351</v>
      </c>
      <c r="AC11" s="21">
        <f>'Age Profiles'!AA18*('Age Profiles'!AA18&lt;0)</f>
        <v>-790.8728624692063</v>
      </c>
      <c r="AD11" s="21">
        <f>'Age Profiles'!AB18*('Age Profiles'!AB18&lt;0)</f>
        <v>-851.7851066667928</v>
      </c>
      <c r="AE11" s="21">
        <f>'Age Profiles'!AC18*('Age Profiles'!AC18&lt;0)</f>
        <v>-846.7638814336211</v>
      </c>
      <c r="AF11" s="21">
        <f>'Age Profiles'!AD18*('Age Profiles'!AD18&lt;0)</f>
        <v>-904.5378598604786</v>
      </c>
      <c r="AG11" s="21">
        <f>'Age Profiles'!AE18*('Age Profiles'!AE18&lt;0)</f>
        <v>-897.0060220107212</v>
      </c>
      <c r="AH11" s="21">
        <f>'Age Profiles'!AF18*('Age Profiles'!AF18&lt;0)</f>
        <v>-1017.5752040976079</v>
      </c>
      <c r="AI11" s="21">
        <f>'Age Profiles'!AG18*('Age Profiles'!AG18&lt;0)</f>
        <v>-944.1098968171057</v>
      </c>
      <c r="AJ11" s="21">
        <f>'Age Profiles'!AH18*('Age Profiles'!AH18&lt;0)</f>
        <v>-998.7456094732208</v>
      </c>
      <c r="AK11" s="21">
        <f>'Age Profiles'!AI18*('Age Profiles'!AI18&lt;0)</f>
        <v>-989.3308121610341</v>
      </c>
      <c r="AL11" s="21">
        <f>'Age Profiles'!AJ18*('Age Profiles'!AJ18&lt;0)</f>
        <v>-978.6607085405611</v>
      </c>
      <c r="AM11" s="21">
        <f>'Age Profiles'!AK18*('Age Profiles'!AK18&lt;0)</f>
        <v>-1032.0411148883902</v>
      </c>
      <c r="AN11" s="21">
        <f>'Age Profiles'!AL18*('Age Profiles'!AL18&lt;0)</f>
        <v>-955.4375418371591</v>
      </c>
      <c r="AO11" s="21">
        <f>'Age Profiles'!AM18*('Age Profiles'!AM18&lt;0)</f>
        <v>-1008.1902950308584</v>
      </c>
      <c r="AP11" s="21">
        <f>'Age Profiles'!AN18*('Age Profiles'!AN18&lt;0)</f>
        <v>-997.520191410372</v>
      </c>
      <c r="AQ11" s="21">
        <f>'Age Profiles'!AO18*('Age Profiles'!AO18&lt;0)</f>
        <v>-986.850087789899</v>
      </c>
      <c r="AR11" s="21">
        <f>'Age Profiles'!AP18*('Age Profiles'!AP18&lt;0)</f>
        <v>-975.5523310152696</v>
      </c>
      <c r="AS11" s="21">
        <f>'Age Profiles'!AQ18*('Age Profiles'!AQ18&lt;0)</f>
        <v>-834.8982479957298</v>
      </c>
      <c r="AT11" s="21">
        <f>'Age Profiles'!AR18*('Age Profiles'!AR18&lt;0)</f>
        <v>-886.3956948811228</v>
      </c>
      <c r="AU11" s="21">
        <f>'Age Profiles'!AS18*('Age Profiles'!AS18&lt;0)</f>
        <v>-807.2815092133126</v>
      </c>
      <c r="AV11" s="21">
        <f>'Age Profiles'!AT18*('Age Profiles'!AT18&lt;0)</f>
        <v>-791.590180359668</v>
      </c>
      <c r="AW11" s="21">
        <f>'Age Profiles'!AU18*('Age Profiles'!AU18&lt;0)</f>
        <v>-775.2711983518736</v>
      </c>
      <c r="AX11" s="21">
        <f>'Age Profiles'!AV18*('Age Profiles'!AV18&lt;0)</f>
        <v>-695.5293595299069</v>
      </c>
      <c r="AY11" s="21">
        <f>'Age Profiles'!AW18*('Age Profiles'!AW18&lt;0)</f>
        <v>-676.6997649055334</v>
      </c>
      <c r="AZ11" s="21">
        <f>'Age Profiles'!AX18*('Age Profiles'!AX18&lt;0)</f>
        <v>-654.1042513562878</v>
      </c>
      <c r="BA11" s="21">
        <f>'Age Profiles'!AY18*('Age Profiles'!AY18&lt;0)</f>
        <v>-628.9981251904497</v>
      </c>
      <c r="BB11" s="21">
        <f>'Age Profiles'!AZ18*('Age Profiles'!AZ18&lt;0)</f>
        <v>-669.1978153012266</v>
      </c>
      <c r="BC11" s="21">
        <f>'Age Profiles'!BA18*('Age Profiles'!BA18&lt;0)</f>
        <v>-644.0916891353885</v>
      </c>
      <c r="BD11" s="21">
        <f>'Age Profiles'!BB18*('Age Profiles'!BB18&lt;0)</f>
        <v>-687.4296450168877</v>
      </c>
      <c r="BE11" s="21">
        <f>'Age Profiles'!BC18*('Age Profiles'!BC18&lt;0)</f>
        <v>-543.6372962266123</v>
      </c>
      <c r="BF11" s="21">
        <f>'Age Profiles'!BD18*('Age Profiles'!BD18&lt;0)</f>
        <v>-532.3395394519895</v>
      </c>
      <c r="BG11" s="21">
        <f>'Age Profiles'!BE18*('Age Profiles'!BE18&lt;0)</f>
        <v>-649.7704557681338</v>
      </c>
      <c r="BH11" s="21">
        <f>'Age Profiles'!BF18*('Age Profiles'!BF18&lt;0)</f>
        <v>-574.4221890251957</v>
      </c>
      <c r="BI11" s="21">
        <f>'Age Profiles'!BG18*('Age Profiles'!BG18&lt;0)</f>
        <v>-565.0073917130089</v>
      </c>
      <c r="BJ11" s="21">
        <f>'Age Profiles'!BH18*('Age Profiles'!BH18&lt;0)</f>
        <v>-622.1537169857166</v>
      </c>
      <c r="BK11" s="21">
        <f>'Age Profiles'!BI18*('Age Profiles'!BI18&lt;0)</f>
        <v>-615.8771854442622</v>
      </c>
      <c r="BL11" s="21">
        <f>'Age Profiles'!BJ18*('Age Profiles'!BJ18&lt;0)</f>
        <v>-609.600653902801</v>
      </c>
      <c r="BM11" s="21">
        <f>'Age Profiles'!BK18*('Age Profiles'!BK18&lt;0)</f>
        <v>-604.5794286696361</v>
      </c>
      <c r="BN11" s="21">
        <f>'Age Profiles'!BL18*('Age Profiles'!BL18&lt;0)</f>
        <v>-662.3534070964902</v>
      </c>
      <c r="BO11" s="21">
        <f>'Age Profiles'!BM18*('Age Profiles'!BM18&lt;0)</f>
        <v>-652.310956630157</v>
      </c>
      <c r="BP11" s="21">
        <f>'Age Profiles'!BN18*('Age Profiles'!BN18&lt;0)</f>
        <v>-705.0637098238428</v>
      </c>
      <c r="BQ11" s="21">
        <f>'Age Profiles'!BO18*('Age Profiles'!BO18&lt;0)</f>
        <v>-944.9467676892999</v>
      </c>
      <c r="BR11" s="21">
        <f>'Age Profiles'!BP18*('Age Profiles'!BP18&lt;0)</f>
        <v>-933.6490109146771</v>
      </c>
      <c r="BS11" s="21">
        <f>'Age Profiles'!BQ18*('Age Profiles'!BQ18&lt;0)</f>
        <v>-985.7741109542166</v>
      </c>
      <c r="BT11" s="21">
        <f>'Age Profiles'!BR18*('Age Profiles'!BR18&lt;0)</f>
        <v>-971.3380884088648</v>
      </c>
      <c r="BU11" s="21">
        <f>'Age Profiles'!BS18*('Age Profiles'!BS18&lt;0)</f>
        <v>-892.8515558951977</v>
      </c>
      <c r="BV11" s="21">
        <f>'Age Profiles'!BT18*('Age Profiles'!BT18&lt;0)</f>
        <v>-690.0299223697752</v>
      </c>
      <c r="BW11" s="21">
        <f>'Age Profiles'!BU18*('Age Profiles'!BU18&lt;0)</f>
        <v>-740.2720629468821</v>
      </c>
      <c r="BX11" s="21">
        <f>'Age Profiles'!BV18*('Age Profiles'!BV18&lt;0)</f>
        <v>-725.836040401527</v>
      </c>
      <c r="BY11" s="21">
        <f>'Age Profiles'!BW18*('Age Profiles'!BW18&lt;0)</f>
        <v>-776.0781809786321</v>
      </c>
      <c r="BZ11" s="21">
        <f>'Age Profiles'!BX18*('Age Profiles'!BX18&lt;0)</f>
        <v>-762.8974647415683</v>
      </c>
      <c r="CA11" s="21">
        <f>'Age Profiles'!BY18*('Age Profiles'!BY18&lt;0)</f>
        <v>-817.5331773976935</v>
      </c>
      <c r="CB11" s="21">
        <f>'Age Profiles'!BZ18*('Age Profiles'!BZ18&lt;0)</f>
        <v>-680.6450133030258</v>
      </c>
      <c r="CC11" s="21">
        <f>'Age Profiles'!CA18*('Age Profiles'!CA18&lt;0)</f>
        <v>-738.41899172988</v>
      </c>
      <c r="CD11" s="21">
        <f>'Age Profiles'!CB18*('Age Profiles'!CB18&lt;0)</f>
        <v>-8962.349052784957</v>
      </c>
      <c r="CE11" s="21">
        <v>0</v>
      </c>
    </row>
    <row r="12" spans="1:83" ht="12.75" customHeight="1">
      <c r="A12" s="4"/>
      <c r="C12" t="s">
        <v>109</v>
      </c>
      <c r="E12" s="21">
        <f t="shared" si="0"/>
        <v>-296310.99999999994</v>
      </c>
      <c r="F12" s="21">
        <f t="shared" si="4"/>
        <v>-296310.99999999994</v>
      </c>
      <c r="G12" s="21">
        <f>-'Age Profiles'!E5*'Aggregate Controls'!$D$4</f>
        <v>0</v>
      </c>
      <c r="H12" s="21">
        <f>-'Age Profiles'!F5*'Aggregate Controls'!$D$4</f>
        <v>0</v>
      </c>
      <c r="I12" s="21">
        <f>-'Age Profiles'!G5*'Aggregate Controls'!$D$4</f>
        <v>0</v>
      </c>
      <c r="J12" s="21">
        <f>-'Age Profiles'!H5*'Aggregate Controls'!$D$4</f>
        <v>0</v>
      </c>
      <c r="K12" s="21">
        <f>-'Age Profiles'!I5*'Aggregate Controls'!$D$4</f>
        <v>0</v>
      </c>
      <c r="L12" s="21">
        <f>-'Age Profiles'!J5*'Aggregate Controls'!$D$4</f>
        <v>0</v>
      </c>
      <c r="M12" s="21">
        <f>-'Age Profiles'!K5*'Aggregate Controls'!$D$4</f>
        <v>0</v>
      </c>
      <c r="N12" s="21">
        <f>-'Age Profiles'!L5*'Aggregate Controls'!$D$4</f>
        <v>0</v>
      </c>
      <c r="O12" s="21">
        <f>-'Age Profiles'!M5*'Aggregate Controls'!$D$4</f>
        <v>0</v>
      </c>
      <c r="P12" s="21">
        <f>-'Age Profiles'!N5*'Aggregate Controls'!$D$4</f>
        <v>0</v>
      </c>
      <c r="Q12" s="21">
        <f>-'Age Profiles'!O5*'Aggregate Controls'!$D$4</f>
        <v>0</v>
      </c>
      <c r="R12" s="21">
        <f>-'Age Profiles'!P5*'Aggregate Controls'!$D$4</f>
        <v>0</v>
      </c>
      <c r="S12" s="21">
        <f>-'Age Profiles'!Q5*'Aggregate Controls'!$D$4</f>
        <v>0</v>
      </c>
      <c r="T12" s="21">
        <f>-'Age Profiles'!R5*'Aggregate Controls'!$D$4</f>
        <v>0</v>
      </c>
      <c r="U12" s="21">
        <f>-'Age Profiles'!S5*'Aggregate Controls'!$D$4</f>
        <v>0</v>
      </c>
      <c r="V12" s="21">
        <f>-'Age Profiles'!T5*'Aggregate Controls'!$D$4</f>
        <v>-93.53042724577236</v>
      </c>
      <c r="W12" s="21">
        <f>-'Age Profiles'!U5*'Aggregate Controls'!$D$4</f>
        <v>-179.26521073759872</v>
      </c>
      <c r="X12" s="21">
        <f>-'Age Profiles'!V5*'Aggregate Controls'!$D$4</f>
        <v>-297.8406980366676</v>
      </c>
      <c r="Y12" s="21">
        <f>-'Age Profiles'!W5*'Aggregate Controls'!$D$4</f>
        <v>-467.6703158540904</v>
      </c>
      <c r="Z12" s="21">
        <f>-'Age Profiles'!X5*'Aggregate Controls'!$D$4</f>
        <v>-664.2007230613392</v>
      </c>
      <c r="AA12" s="21">
        <f>-'Age Profiles'!Y5*'Aggregate Controls'!$D$4</f>
        <v>-889.2202005084516</v>
      </c>
      <c r="AB12" s="21">
        <f>-'Age Profiles'!Z5*'Aggregate Controls'!$D$4</f>
        <v>-1130.1541186856878</v>
      </c>
      <c r="AC12" s="21">
        <f>-'Age Profiles'!AA5*'Aggregate Controls'!$D$4</f>
        <v>-1392.2700639407065</v>
      </c>
      <c r="AD12" s="21">
        <f>-'Age Profiles'!AB5*'Aggregate Controls'!$D$4</f>
        <v>-1615.9413576339355</v>
      </c>
      <c r="AE12" s="21">
        <f>-'Age Profiles'!AC5*'Aggregate Controls'!$D$4</f>
        <v>-1807.1448470980079</v>
      </c>
      <c r="AF12" s="21">
        <f>-'Age Profiles'!AD5*'Aggregate Controls'!$D$4</f>
        <v>-2005.2529198837526</v>
      </c>
      <c r="AG12" s="21">
        <f>-'Age Profiles'!AE5*'Aggregate Controls'!$D$4</f>
        <v>-2288.86290123267</v>
      </c>
      <c r="AH12" s="21">
        <f>-'Age Profiles'!AF5*'Aggregate Controls'!$D$4</f>
        <v>-2675.855522886541</v>
      </c>
      <c r="AI12" s="21">
        <f>-'Age Profiles'!AG5*'Aggregate Controls'!$D$4</f>
        <v>-3146.7255486312656</v>
      </c>
      <c r="AJ12" s="21">
        <f>-'Age Profiles'!AH5*'Aggregate Controls'!$D$4</f>
        <v>-3302.8581767195396</v>
      </c>
      <c r="AK12" s="21">
        <f>-'Age Profiles'!AI5*'Aggregate Controls'!$D$4</f>
        <v>-3325.0354024905278</v>
      </c>
      <c r="AL12" s="21">
        <f>-'Age Profiles'!AJ5*'Aggregate Controls'!$D$4</f>
        <v>-3387.0443788382227</v>
      </c>
      <c r="AM12" s="21">
        <f>-'Age Profiles'!AK5*'Aggregate Controls'!$D$4</f>
        <v>-3839.8112999209716</v>
      </c>
      <c r="AN12" s="21">
        <f>-'Age Profiles'!AL5*'Aggregate Controls'!$D$4</f>
        <v>-4239.451221660298</v>
      </c>
      <c r="AO12" s="21">
        <f>-'Age Profiles'!AM5*'Aggregate Controls'!$D$4</f>
        <v>-4599.5581265591</v>
      </c>
      <c r="AP12" s="21">
        <f>-'Age Profiles'!AN5*'Aggregate Controls'!$D$4</f>
        <v>-4799.57505999385</v>
      </c>
      <c r="AQ12" s="21">
        <f>-'Age Profiles'!AO5*'Aggregate Controls'!$D$4</f>
        <v>-5021.160728931611</v>
      </c>
      <c r="AR12" s="21">
        <f>-'Age Profiles'!AP5*'Aggregate Controls'!$D$4</f>
        <v>-5317.766426557756</v>
      </c>
      <c r="AS12" s="21">
        <f>-'Age Profiles'!AQ5*'Aggregate Controls'!$D$4</f>
        <v>-5604.689157365075</v>
      </c>
      <c r="AT12" s="21">
        <f>-'Age Profiles'!AR5*'Aggregate Controls'!$D$4</f>
        <v>-5922.451274038033</v>
      </c>
      <c r="AU12" s="21">
        <f>-'Age Profiles'!AS5*'Aggregate Controls'!$D$4</f>
        <v>-6163.919350500657</v>
      </c>
      <c r="AV12" s="21">
        <f>-'Age Profiles'!AT5*'Aggregate Controls'!$D$4</f>
        <v>-6578.651076940978</v>
      </c>
      <c r="AW12" s="21">
        <f>-'Age Profiles'!AU5*'Aggregate Controls'!$D$4</f>
        <v>-6799.650301201988</v>
      </c>
      <c r="AX12" s="21">
        <f>-'Age Profiles'!AV5*'Aggregate Controls'!$D$4</f>
        <v>-6875.255017309852</v>
      </c>
      <c r="AY12" s="21">
        <f>-'Age Profiles'!AW5*'Aggregate Controls'!$D$4</f>
        <v>-6685.240232514728</v>
      </c>
      <c r="AZ12" s="21">
        <f>-'Age Profiles'!AX5*'Aggregate Controls'!$D$4</f>
        <v>-6655.937648008482</v>
      </c>
      <c r="BA12" s="21">
        <f>-'Age Profiles'!AY5*'Aggregate Controls'!$D$4</f>
        <v>-6977.709027022064</v>
      </c>
      <c r="BB12" s="21">
        <f>-'Age Profiles'!AZ5*'Aggregate Controls'!$D$4</f>
        <v>-7480.839900014542</v>
      </c>
      <c r="BC12" s="21">
        <f>-'Age Profiles'!BA5*'Aggregate Controls'!$D$4</f>
        <v>-7775.582106179424</v>
      </c>
      <c r="BD12" s="21">
        <f>-'Age Profiles'!BB5*'Aggregate Controls'!$D$4</f>
        <v>-7734.684339441463</v>
      </c>
      <c r="BE12" s="21">
        <f>-'Age Profiles'!BC5*'Aggregate Controls'!$D$4</f>
        <v>-7482.005440837636</v>
      </c>
      <c r="BF12" s="21">
        <f>-'Age Profiles'!BD5*'Aggregate Controls'!$D$4</f>
        <v>-7043.6154402476395</v>
      </c>
      <c r="BG12" s="21">
        <f>-'Age Profiles'!BE5*'Aggregate Controls'!$D$4</f>
        <v>-6664.734158409088</v>
      </c>
      <c r="BH12" s="21">
        <f>-'Age Profiles'!BF5*'Aggregate Controls'!$D$4</f>
        <v>-6504.14129186402</v>
      </c>
      <c r="BI12" s="21">
        <f>-'Age Profiles'!BG5*'Aggregate Controls'!$D$4</f>
        <v>-6501.46610729391</v>
      </c>
      <c r="BJ12" s="21">
        <f>-'Age Profiles'!BH5*'Aggregate Controls'!$D$4</f>
        <v>-6669.433064353505</v>
      </c>
      <c r="BK12" s="21">
        <f>-'Age Profiles'!BI5*'Aggregate Controls'!$D$4</f>
        <v>-6905.816277274589</v>
      </c>
      <c r="BL12" s="21">
        <f>-'Age Profiles'!BJ5*'Aggregate Controls'!$D$4</f>
        <v>-6963.318208221799</v>
      </c>
      <c r="BM12" s="21">
        <f>-'Age Profiles'!BK5*'Aggregate Controls'!$D$4</f>
        <v>-6848.53000971981</v>
      </c>
      <c r="BN12" s="21">
        <f>-'Age Profiles'!BL5*'Aggregate Controls'!$D$4</f>
        <v>-6608.825420804628</v>
      </c>
      <c r="BO12" s="21">
        <f>-'Age Profiles'!BM5*'Aggregate Controls'!$D$4</f>
        <v>-6202.277241478424</v>
      </c>
      <c r="BP12" s="21">
        <f>-'Age Profiles'!BN5*'Aggregate Controls'!$D$4</f>
        <v>-5800.96313281119</v>
      </c>
      <c r="BQ12" s="21">
        <f>-'Age Profiles'!BO5*'Aggregate Controls'!$D$4</f>
        <v>-5550.068010088758</v>
      </c>
      <c r="BR12" s="21">
        <f>-'Age Profiles'!BP5*'Aggregate Controls'!$D$4</f>
        <v>-5459.938763877323</v>
      </c>
      <c r="BS12" s="21">
        <f>-'Age Profiles'!BQ5*'Aggregate Controls'!$D$4</f>
        <v>-5435.902359912919</v>
      </c>
      <c r="BT12" s="21">
        <f>-'Age Profiles'!BR5*'Aggregate Controls'!$D$4</f>
        <v>-5469.471085822771</v>
      </c>
      <c r="BU12" s="21">
        <f>-'Age Profiles'!BS5*'Aggregate Controls'!$D$4</f>
        <v>-5576.577194535709</v>
      </c>
      <c r="BV12" s="21">
        <f>-'Age Profiles'!BT5*'Aggregate Controls'!$D$4</f>
        <v>-5776.852285038732</v>
      </c>
      <c r="BW12" s="21">
        <f>-'Age Profiles'!BU5*'Aggregate Controls'!$D$4</f>
        <v>-6007.7106810977175</v>
      </c>
      <c r="BX12" s="21">
        <f>-'Age Profiles'!BV5*'Aggregate Controls'!$D$4</f>
        <v>-6208.506558755797</v>
      </c>
      <c r="BY12" s="21">
        <f>-'Age Profiles'!BW5*'Aggregate Controls'!$D$4</f>
        <v>-6181.962069412752</v>
      </c>
      <c r="BZ12" s="21">
        <f>-'Age Profiles'!BX5*'Aggregate Controls'!$D$4</f>
        <v>-5844.197572468474</v>
      </c>
      <c r="CA12" s="21">
        <f>-'Age Profiles'!BY5*'Aggregate Controls'!$D$4</f>
        <v>-5707.302278735701</v>
      </c>
      <c r="CB12" s="21">
        <f>-'Age Profiles'!BZ5*'Aggregate Controls'!$D$4</f>
        <v>-5476.890066273056</v>
      </c>
      <c r="CC12" s="21">
        <f>-'Age Profiles'!CA5*'Aggregate Controls'!$D$4</f>
        <v>-5201.1577095223265</v>
      </c>
      <c r="CD12" s="21">
        <f>-'Age Profiles'!CB5*'Aggregate Controls'!$D$4</f>
        <v>-4478.532463496023</v>
      </c>
      <c r="CE12" s="21">
        <v>0</v>
      </c>
    </row>
    <row r="13" spans="1:92" ht="12.75" customHeight="1">
      <c r="A13" s="4" t="s">
        <v>35</v>
      </c>
      <c r="C13" s="4"/>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row>
    <row r="14" spans="1:92" ht="12.75" customHeight="1">
      <c r="A14" s="4"/>
      <c r="B14" t="s">
        <v>2</v>
      </c>
      <c r="C14" s="4"/>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row>
    <row r="15" spans="1:13" ht="12.75" customHeight="1" hidden="1">
      <c r="A15" s="4"/>
      <c r="C15" t="s">
        <v>140</v>
      </c>
      <c r="F15" s="10"/>
      <c r="G15" s="10"/>
      <c r="H15" s="10"/>
      <c r="I15" s="10"/>
      <c r="J15" s="10"/>
      <c r="K15" s="10"/>
      <c r="L15" s="10"/>
      <c r="M15" s="10"/>
    </row>
    <row r="16" spans="3:13" ht="12.75" customHeight="1" hidden="1">
      <c r="C16" t="s">
        <v>109</v>
      </c>
      <c r="F16" s="10"/>
      <c r="G16" s="10"/>
      <c r="H16" s="10"/>
      <c r="I16" s="10"/>
      <c r="J16" s="10"/>
      <c r="K16" s="10"/>
      <c r="L16" s="10"/>
      <c r="M16" s="10"/>
    </row>
    <row r="17" spans="1:13" ht="12.75" customHeight="1" hidden="1">
      <c r="A17" s="4"/>
      <c r="B17" t="s">
        <v>1</v>
      </c>
      <c r="F17" s="10"/>
      <c r="G17" s="10"/>
      <c r="H17" s="10"/>
      <c r="I17" s="10"/>
      <c r="J17" s="10"/>
      <c r="K17" s="10"/>
      <c r="L17" s="10"/>
      <c r="M17" s="10"/>
    </row>
    <row r="18" spans="1:13" ht="12.75" customHeight="1" hidden="1">
      <c r="A18" s="4"/>
      <c r="C18" t="s">
        <v>140</v>
      </c>
      <c r="F18" s="10"/>
      <c r="G18" s="10"/>
      <c r="H18" s="10"/>
      <c r="I18" s="10"/>
      <c r="J18" s="10"/>
      <c r="K18" s="10"/>
      <c r="L18" s="10"/>
      <c r="M18" s="10"/>
    </row>
    <row r="19" spans="1:13" ht="12.75" customHeight="1" hidden="1">
      <c r="A19" s="4"/>
      <c r="C19" t="s">
        <v>109</v>
      </c>
      <c r="F19" s="10"/>
      <c r="G19" s="10"/>
      <c r="H19" s="10"/>
      <c r="I19" s="10"/>
      <c r="J19" s="10"/>
      <c r="K19" s="10"/>
      <c r="L19" s="10"/>
      <c r="M19" s="10"/>
    </row>
    <row r="20" spans="1:13" ht="12.75" customHeight="1" hidden="1">
      <c r="A20" s="4" t="s">
        <v>36</v>
      </c>
      <c r="C20" s="4"/>
      <c r="F20" s="10"/>
      <c r="G20" s="10"/>
      <c r="H20" s="10"/>
      <c r="I20" s="10"/>
      <c r="J20" s="10"/>
      <c r="K20" s="10"/>
      <c r="L20" s="10"/>
      <c r="M20" s="10"/>
    </row>
    <row r="21" spans="1:92" ht="12.75" customHeight="1" hidden="1">
      <c r="A21" s="4"/>
      <c r="B21" t="s">
        <v>2</v>
      </c>
      <c r="C21" s="4"/>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row>
    <row r="22" spans="1:13" ht="12.75" customHeight="1" hidden="1">
      <c r="A22" s="4"/>
      <c r="C22" t="s">
        <v>140</v>
      </c>
      <c r="F22" s="10"/>
      <c r="G22" s="10"/>
      <c r="H22" s="10"/>
      <c r="I22" s="10"/>
      <c r="J22" s="10"/>
      <c r="K22" s="10"/>
      <c r="L22" s="10"/>
      <c r="M22" s="10"/>
    </row>
    <row r="23" spans="3:13" ht="12.75" customHeight="1" hidden="1">
      <c r="C23" t="s">
        <v>109</v>
      </c>
      <c r="F23" s="10"/>
      <c r="G23" s="10"/>
      <c r="H23" s="10"/>
      <c r="I23" s="10"/>
      <c r="J23" s="10"/>
      <c r="K23" s="10"/>
      <c r="L23" s="10"/>
      <c r="M23" s="10"/>
    </row>
    <row r="24" spans="1:13" ht="12.75" customHeight="1" hidden="1">
      <c r="A24" s="4"/>
      <c r="B24" t="s">
        <v>1</v>
      </c>
      <c r="F24" s="10"/>
      <c r="G24" s="10"/>
      <c r="H24" s="10"/>
      <c r="I24" s="10"/>
      <c r="J24" s="10"/>
      <c r="K24" s="10"/>
      <c r="L24" s="10"/>
      <c r="M24" s="10"/>
    </row>
    <row r="25" spans="1:13" ht="12.75" customHeight="1" hidden="1">
      <c r="A25" s="4"/>
      <c r="C25" t="s">
        <v>140</v>
      </c>
      <c r="F25" s="10"/>
      <c r="G25" s="10"/>
      <c r="H25" s="10"/>
      <c r="I25" s="10"/>
      <c r="J25" s="10"/>
      <c r="K25" s="10"/>
      <c r="L25" s="10"/>
      <c r="M25" s="10"/>
    </row>
    <row r="26" spans="1:13" ht="12.75" customHeight="1" hidden="1">
      <c r="A26" s="4"/>
      <c r="C26" t="s">
        <v>109</v>
      </c>
      <c r="F26" s="10"/>
      <c r="G26" s="10"/>
      <c r="H26" s="10"/>
      <c r="I26" s="10"/>
      <c r="J26" s="10"/>
      <c r="K26" s="10"/>
      <c r="L26" s="10"/>
      <c r="M26" s="10"/>
    </row>
    <row r="27" spans="1:13" ht="12.75" customHeight="1" hidden="1">
      <c r="A27" s="4" t="s">
        <v>37</v>
      </c>
      <c r="C27" s="4"/>
      <c r="F27" s="10"/>
      <c r="G27" s="10"/>
      <c r="H27" s="10"/>
      <c r="I27" s="10"/>
      <c r="J27" s="10"/>
      <c r="K27" s="10"/>
      <c r="L27" s="10"/>
      <c r="M27" s="10"/>
    </row>
    <row r="28" spans="1:92" ht="12.75" customHeight="1" hidden="1">
      <c r="A28" s="4"/>
      <c r="B28" t="s">
        <v>2</v>
      </c>
      <c r="C28" s="4"/>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row>
    <row r="29" spans="1:13" ht="12.75" customHeight="1" hidden="1">
      <c r="A29" s="4"/>
      <c r="C29" t="s">
        <v>140</v>
      </c>
      <c r="F29" s="10"/>
      <c r="G29" s="10"/>
      <c r="H29" s="10"/>
      <c r="I29" s="10"/>
      <c r="J29" s="10"/>
      <c r="K29" s="10"/>
      <c r="L29" s="10"/>
      <c r="M29" s="10"/>
    </row>
    <row r="30" spans="3:13" ht="12.75" customHeight="1" hidden="1">
      <c r="C30" t="s">
        <v>109</v>
      </c>
      <c r="F30" s="10"/>
      <c r="G30" s="10"/>
      <c r="H30" s="10"/>
      <c r="I30" s="10"/>
      <c r="J30" s="10"/>
      <c r="K30" s="10"/>
      <c r="L30" s="10"/>
      <c r="M30" s="10"/>
    </row>
    <row r="31" spans="1:13" ht="12.75" customHeight="1" hidden="1">
      <c r="A31" s="4"/>
      <c r="B31" t="s">
        <v>1</v>
      </c>
      <c r="F31" s="10"/>
      <c r="G31" s="10"/>
      <c r="H31" s="10"/>
      <c r="I31" s="10"/>
      <c r="J31" s="10"/>
      <c r="K31" s="10"/>
      <c r="L31" s="10"/>
      <c r="M31" s="10"/>
    </row>
    <row r="32" spans="1:13" ht="12.75" customHeight="1" hidden="1">
      <c r="A32" s="4"/>
      <c r="C32" t="s">
        <v>140</v>
      </c>
      <c r="F32" s="10"/>
      <c r="G32" s="10"/>
      <c r="H32" s="10"/>
      <c r="I32" s="10"/>
      <c r="J32" s="10"/>
      <c r="K32" s="10"/>
      <c r="L32" s="10"/>
      <c r="M32" s="10"/>
    </row>
    <row r="33" spans="1:13" ht="12.75" customHeight="1" hidden="1">
      <c r="A33" s="4"/>
      <c r="C33" t="s">
        <v>109</v>
      </c>
      <c r="F33" s="10"/>
      <c r="G33" s="10"/>
      <c r="H33" s="10"/>
      <c r="I33" s="10"/>
      <c r="J33" s="10"/>
      <c r="K33" s="10"/>
      <c r="L33" s="10"/>
      <c r="M33" s="10"/>
    </row>
    <row r="34" spans="1:13" ht="12.75" customHeight="1" hidden="1">
      <c r="A34" s="4" t="s">
        <v>38</v>
      </c>
      <c r="C34" s="4"/>
      <c r="F34" s="10"/>
      <c r="G34" s="10"/>
      <c r="H34" s="10"/>
      <c r="I34" s="10"/>
      <c r="J34" s="10"/>
      <c r="K34" s="10"/>
      <c r="L34" s="10"/>
      <c r="M34" s="10"/>
    </row>
    <row r="35" spans="1:92" ht="12.75" customHeight="1" hidden="1">
      <c r="A35" s="4"/>
      <c r="B35" t="s">
        <v>2</v>
      </c>
      <c r="C35" s="4"/>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row>
    <row r="36" spans="1:13" ht="12.75" customHeight="1" hidden="1">
      <c r="A36" s="4"/>
      <c r="C36" t="s">
        <v>140</v>
      </c>
      <c r="F36" s="10"/>
      <c r="G36" s="10"/>
      <c r="H36" s="10"/>
      <c r="I36" s="10"/>
      <c r="J36" s="10"/>
      <c r="K36" s="10"/>
      <c r="L36" s="10"/>
      <c r="M36" s="10"/>
    </row>
    <row r="37" spans="3:13" ht="12.75" customHeight="1" hidden="1">
      <c r="C37" t="s">
        <v>109</v>
      </c>
      <c r="F37" s="10"/>
      <c r="G37" s="10"/>
      <c r="H37" s="10"/>
      <c r="I37" s="10"/>
      <c r="J37" s="10"/>
      <c r="K37" s="10"/>
      <c r="L37" s="10"/>
      <c r="M37" s="10"/>
    </row>
    <row r="38" spans="1:13" ht="12.75" customHeight="1" hidden="1">
      <c r="A38" s="4"/>
      <c r="B38" t="s">
        <v>1</v>
      </c>
      <c r="F38" s="10"/>
      <c r="G38" s="10"/>
      <c r="H38" s="10"/>
      <c r="I38" s="10"/>
      <c r="J38" s="10"/>
      <c r="K38" s="10"/>
      <c r="L38" s="10"/>
      <c r="M38" s="10"/>
    </row>
    <row r="39" spans="1:13" ht="12.75" customHeight="1" hidden="1">
      <c r="A39" s="4"/>
      <c r="C39" t="s">
        <v>140</v>
      </c>
      <c r="F39" s="10"/>
      <c r="G39" s="10"/>
      <c r="H39" s="10"/>
      <c r="I39" s="10"/>
      <c r="J39" s="10"/>
      <c r="K39" s="10"/>
      <c r="L39" s="10"/>
      <c r="M39" s="10"/>
    </row>
    <row r="40" spans="1:13" ht="12.75" customHeight="1" hidden="1">
      <c r="A40" s="4"/>
      <c r="C40" t="s">
        <v>109</v>
      </c>
      <c r="F40" s="10"/>
      <c r="G40" s="10"/>
      <c r="H40" s="10"/>
      <c r="I40" s="10"/>
      <c r="J40" s="10"/>
      <c r="K40" s="10"/>
      <c r="L40" s="10"/>
      <c r="M40" s="10"/>
    </row>
    <row r="41" spans="1:13" ht="12.75" customHeight="1" hidden="1">
      <c r="A41" s="4" t="s">
        <v>39</v>
      </c>
      <c r="C41" s="4"/>
      <c r="F41" s="10"/>
      <c r="G41" s="10"/>
      <c r="H41" s="10"/>
      <c r="I41" s="10"/>
      <c r="J41" s="10"/>
      <c r="K41" s="10"/>
      <c r="L41" s="10"/>
      <c r="M41" s="10"/>
    </row>
    <row r="42" spans="1:92" ht="12.75" customHeight="1" hidden="1">
      <c r="A42" s="4"/>
      <c r="B42" t="s">
        <v>2</v>
      </c>
      <c r="C42" s="4"/>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row>
    <row r="43" spans="1:13" ht="12.75" customHeight="1" hidden="1">
      <c r="A43" s="4"/>
      <c r="C43" t="s">
        <v>140</v>
      </c>
      <c r="F43" s="10"/>
      <c r="G43" s="10"/>
      <c r="H43" s="10"/>
      <c r="I43" s="10"/>
      <c r="J43" s="10"/>
      <c r="K43" s="10"/>
      <c r="L43" s="10"/>
      <c r="M43" s="10"/>
    </row>
    <row r="44" spans="3:13" ht="12.75" customHeight="1" hidden="1">
      <c r="C44" t="s">
        <v>109</v>
      </c>
      <c r="F44" s="10"/>
      <c r="G44" s="10"/>
      <c r="H44" s="10"/>
      <c r="I44" s="10"/>
      <c r="J44" s="10"/>
      <c r="K44" s="10"/>
      <c r="L44" s="10"/>
      <c r="M44" s="10"/>
    </row>
    <row r="45" spans="2:13" ht="12.75" customHeight="1" hidden="1">
      <c r="B45" t="s">
        <v>1</v>
      </c>
      <c r="F45" s="10"/>
      <c r="G45" s="10"/>
      <c r="H45" s="10"/>
      <c r="I45" s="10"/>
      <c r="J45" s="10"/>
      <c r="K45" s="10"/>
      <c r="L45" s="10"/>
      <c r="M45" s="10"/>
    </row>
    <row r="46" spans="3:13" ht="12.75" customHeight="1" hidden="1">
      <c r="C46" t="s">
        <v>140</v>
      </c>
      <c r="F46" s="10"/>
      <c r="G46" s="10"/>
      <c r="H46" s="10"/>
      <c r="I46" s="10"/>
      <c r="J46" s="10"/>
      <c r="K46" s="10"/>
      <c r="L46" s="10"/>
      <c r="M46" s="10"/>
    </row>
    <row r="47" spans="1:13" ht="12.75" customHeight="1" hidden="1">
      <c r="A47" s="4"/>
      <c r="C47" t="s">
        <v>109</v>
      </c>
      <c r="F47" s="10"/>
      <c r="G47" s="10"/>
      <c r="H47" s="10"/>
      <c r="I47" s="10"/>
      <c r="J47" s="10"/>
      <c r="K47" s="10"/>
      <c r="L47" s="10"/>
      <c r="M47" s="10"/>
    </row>
    <row r="48" spans="1:84" ht="6.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12"/>
    </row>
    <row r="49" spans="2:4" s="12" customFormat="1" ht="12.75">
      <c r="B49"/>
      <c r="C49" s="4"/>
      <c r="D49"/>
    </row>
    <row r="50" spans="1:11" ht="12.75">
      <c r="A50" s="32"/>
      <c r="B50" s="32"/>
      <c r="C50" s="32"/>
      <c r="D50" s="32"/>
      <c r="E50" s="32"/>
      <c r="F50" s="32"/>
      <c r="G50" s="32"/>
      <c r="H50" s="32"/>
      <c r="I50" s="32"/>
      <c r="J50" s="32"/>
      <c r="K50" s="32"/>
    </row>
    <row r="51" ht="12.75">
      <c r="C51" s="4"/>
    </row>
    <row r="53" spans="2:4" ht="12.75">
      <c r="B53" s="12"/>
      <c r="C53" s="12"/>
      <c r="D53" s="12"/>
    </row>
  </sheetData>
  <mergeCells count="4">
    <mergeCell ref="E3:E4"/>
    <mergeCell ref="F3:CD3"/>
    <mergeCell ref="CE3:CE4"/>
    <mergeCell ref="A50:K5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E83"/>
  <sheetViews>
    <sheetView workbookViewId="0" topLeftCell="A1">
      <selection activeCell="A1" sqref="A1"/>
    </sheetView>
  </sheetViews>
  <sheetFormatPr defaultColWidth="9.140625" defaultRowHeight="12.75"/>
  <cols>
    <col min="1" max="1" width="2.57421875" style="0" customWidth="1"/>
    <col min="2" max="2" width="3.28125" style="0" customWidth="1"/>
    <col min="3" max="3" width="3.00390625" style="0" customWidth="1"/>
    <col min="4" max="4" width="14.7109375" style="0" customWidth="1"/>
    <col min="5" max="5" width="12.140625" style="0" customWidth="1"/>
    <col min="6" max="6" width="9.57421875" style="0" customWidth="1"/>
    <col min="7" max="13" width="8.140625" style="0" customWidth="1"/>
  </cols>
  <sheetData>
    <row r="1" spans="1:13" ht="12.75">
      <c r="A1" s="14" t="s">
        <v>124</v>
      </c>
      <c r="B1" s="12"/>
      <c r="C1" s="12"/>
      <c r="D1" s="12"/>
      <c r="E1" s="12"/>
      <c r="F1" s="12"/>
      <c r="G1" s="12"/>
      <c r="H1" s="12"/>
      <c r="I1" s="12"/>
      <c r="J1" s="12"/>
      <c r="K1" s="12"/>
      <c r="L1" s="12"/>
      <c r="M1" s="12"/>
    </row>
    <row r="2" ht="6" customHeight="1"/>
    <row r="3" spans="1:83" ht="12.75">
      <c r="A3" s="6"/>
      <c r="B3" s="7"/>
      <c r="C3" s="7"/>
      <c r="D3" s="7"/>
      <c r="E3" s="28" t="s">
        <v>0</v>
      </c>
      <c r="F3" s="30" t="s">
        <v>5</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28" t="s">
        <v>4</v>
      </c>
    </row>
    <row r="4" spans="1:83" ht="12.75">
      <c r="A4" s="8"/>
      <c r="B4" s="3"/>
      <c r="C4" s="3"/>
      <c r="D4" s="3"/>
      <c r="E4" s="29"/>
      <c r="F4" s="5" t="s">
        <v>0</v>
      </c>
      <c r="G4" s="1">
        <v>0</v>
      </c>
      <c r="H4" s="1">
        <v>1</v>
      </c>
      <c r="I4" s="1">
        <v>2</v>
      </c>
      <c r="J4" s="1">
        <v>3</v>
      </c>
      <c r="K4" s="1">
        <v>4</v>
      </c>
      <c r="L4" s="1">
        <v>5</v>
      </c>
      <c r="M4" s="1">
        <v>6</v>
      </c>
      <c r="N4" s="1">
        <v>7</v>
      </c>
      <c r="O4" s="1">
        <v>8</v>
      </c>
      <c r="P4" s="1">
        <v>9</v>
      </c>
      <c r="Q4" s="1">
        <v>10</v>
      </c>
      <c r="R4" s="1">
        <v>11</v>
      </c>
      <c r="S4" s="1">
        <v>12</v>
      </c>
      <c r="T4" s="1">
        <v>13</v>
      </c>
      <c r="U4" s="1">
        <v>14</v>
      </c>
      <c r="V4" s="1">
        <v>15</v>
      </c>
      <c r="W4" s="1">
        <v>16</v>
      </c>
      <c r="X4" s="1">
        <v>17</v>
      </c>
      <c r="Y4" s="1">
        <v>18</v>
      </c>
      <c r="Z4" s="1">
        <v>19</v>
      </c>
      <c r="AA4" s="1">
        <v>20</v>
      </c>
      <c r="AB4" s="1">
        <v>21</v>
      </c>
      <c r="AC4" s="1">
        <v>22</v>
      </c>
      <c r="AD4" s="1">
        <v>23</v>
      </c>
      <c r="AE4" s="1">
        <v>24</v>
      </c>
      <c r="AF4" s="1">
        <v>25</v>
      </c>
      <c r="AG4" s="1">
        <v>26</v>
      </c>
      <c r="AH4" s="1">
        <v>27</v>
      </c>
      <c r="AI4" s="1">
        <v>28</v>
      </c>
      <c r="AJ4" s="1">
        <v>29</v>
      </c>
      <c r="AK4" s="1">
        <v>30</v>
      </c>
      <c r="AL4" s="1">
        <v>31</v>
      </c>
      <c r="AM4" s="1">
        <v>32</v>
      </c>
      <c r="AN4" s="1">
        <v>33</v>
      </c>
      <c r="AO4" s="1">
        <v>34</v>
      </c>
      <c r="AP4" s="1">
        <v>35</v>
      </c>
      <c r="AQ4" s="1">
        <v>36</v>
      </c>
      <c r="AR4" s="1">
        <v>37</v>
      </c>
      <c r="AS4" s="1">
        <v>38</v>
      </c>
      <c r="AT4" s="1">
        <v>39</v>
      </c>
      <c r="AU4" s="1">
        <v>40</v>
      </c>
      <c r="AV4" s="1">
        <v>41</v>
      </c>
      <c r="AW4" s="1">
        <v>42</v>
      </c>
      <c r="AX4" s="1">
        <v>43</v>
      </c>
      <c r="AY4" s="1">
        <v>44</v>
      </c>
      <c r="AZ4" s="1">
        <v>45</v>
      </c>
      <c r="BA4" s="1">
        <v>46</v>
      </c>
      <c r="BB4" s="1">
        <v>47</v>
      </c>
      <c r="BC4" s="1">
        <v>48</v>
      </c>
      <c r="BD4" s="1">
        <v>49</v>
      </c>
      <c r="BE4" s="1">
        <v>50</v>
      </c>
      <c r="BF4" s="1">
        <v>51</v>
      </c>
      <c r="BG4" s="1">
        <v>52</v>
      </c>
      <c r="BH4" s="1">
        <v>53</v>
      </c>
      <c r="BI4" s="1">
        <v>54</v>
      </c>
      <c r="BJ4" s="1">
        <v>55</v>
      </c>
      <c r="BK4" s="1">
        <v>56</v>
      </c>
      <c r="BL4" s="1">
        <v>57</v>
      </c>
      <c r="BM4" s="1">
        <v>58</v>
      </c>
      <c r="BN4" s="1">
        <v>59</v>
      </c>
      <c r="BO4" s="1">
        <v>60</v>
      </c>
      <c r="BP4" s="1">
        <v>61</v>
      </c>
      <c r="BQ4" s="1">
        <v>62</v>
      </c>
      <c r="BR4" s="1">
        <v>63</v>
      </c>
      <c r="BS4" s="1">
        <v>64</v>
      </c>
      <c r="BT4" s="1">
        <v>65</v>
      </c>
      <c r="BU4" s="1">
        <v>66</v>
      </c>
      <c r="BV4" s="1">
        <v>67</v>
      </c>
      <c r="BW4" s="1">
        <v>68</v>
      </c>
      <c r="BX4" s="1">
        <v>69</v>
      </c>
      <c r="BY4" s="1">
        <v>70</v>
      </c>
      <c r="BZ4" s="1">
        <v>71</v>
      </c>
      <c r="CA4" s="1">
        <v>72</v>
      </c>
      <c r="CB4" s="1">
        <v>73</v>
      </c>
      <c r="CC4" s="1">
        <v>74</v>
      </c>
      <c r="CD4" s="1">
        <v>75</v>
      </c>
      <c r="CE4" s="29"/>
    </row>
    <row r="5" spans="1:82" ht="5.25" customHeight="1">
      <c r="A5" s="12"/>
      <c r="B5" s="12"/>
      <c r="C5" s="12"/>
      <c r="D5" s="12"/>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row>
    <row r="6" ht="12.75" hidden="1">
      <c r="A6" s="2" t="s">
        <v>16</v>
      </c>
    </row>
    <row r="7" ht="12.75" hidden="1">
      <c r="B7" s="4" t="s">
        <v>22</v>
      </c>
    </row>
    <row r="8" ht="12.75" hidden="1">
      <c r="C8" t="s">
        <v>12</v>
      </c>
    </row>
    <row r="9" ht="12.75" hidden="1">
      <c r="C9" t="s">
        <v>13</v>
      </c>
    </row>
    <row r="10" ht="12.75" hidden="1">
      <c r="C10" t="s">
        <v>26</v>
      </c>
    </row>
    <row r="11" ht="12.75" hidden="1">
      <c r="C11" t="s">
        <v>14</v>
      </c>
    </row>
    <row r="12" ht="12.75" hidden="1">
      <c r="B12" t="s">
        <v>4</v>
      </c>
    </row>
    <row r="13" ht="12.75" hidden="1">
      <c r="A13" s="2" t="s">
        <v>11</v>
      </c>
    </row>
    <row r="14" ht="12.75" hidden="1">
      <c r="B14" t="s">
        <v>23</v>
      </c>
    </row>
    <row r="15" ht="12.75" hidden="1">
      <c r="C15" t="s">
        <v>18</v>
      </c>
    </row>
    <row r="16" ht="12.75" hidden="1">
      <c r="C16" t="s">
        <v>19</v>
      </c>
    </row>
    <row r="17" ht="12.75" hidden="1">
      <c r="C17" t="s">
        <v>20</v>
      </c>
    </row>
    <row r="18" ht="12.75" hidden="1">
      <c r="D18" t="s">
        <v>22</v>
      </c>
    </row>
    <row r="19" ht="12.75" hidden="1">
      <c r="D19" t="s">
        <v>4</v>
      </c>
    </row>
    <row r="20" ht="12.75" hidden="1">
      <c r="C20" t="s">
        <v>21</v>
      </c>
    </row>
    <row r="21" ht="12.75" hidden="1">
      <c r="B21" t="s">
        <v>13</v>
      </c>
    </row>
    <row r="22" ht="12.75" hidden="1">
      <c r="B22" t="s">
        <v>26</v>
      </c>
    </row>
    <row r="23" ht="12.75" hidden="1">
      <c r="B23" t="s">
        <v>28</v>
      </c>
    </row>
    <row r="24" ht="12.75" hidden="1">
      <c r="B24" t="s">
        <v>24</v>
      </c>
    </row>
    <row r="25" ht="12.75" hidden="1">
      <c r="C25" t="s">
        <v>9</v>
      </c>
    </row>
    <row r="26" ht="12.75" hidden="1">
      <c r="C26" t="s">
        <v>8</v>
      </c>
    </row>
    <row r="27" ht="12.75" hidden="1">
      <c r="D27" t="s">
        <v>6</v>
      </c>
    </row>
    <row r="28" ht="12.75" hidden="1">
      <c r="D28" t="s">
        <v>7</v>
      </c>
    </row>
    <row r="29" ht="12.75" hidden="1">
      <c r="D29" t="s">
        <v>17</v>
      </c>
    </row>
    <row r="30" ht="12.75" hidden="1">
      <c r="D30" t="s">
        <v>3</v>
      </c>
    </row>
    <row r="31" ht="12.75">
      <c r="A31" s="2" t="s">
        <v>15</v>
      </c>
    </row>
    <row r="32" spans="2:82" ht="12.75">
      <c r="B32" t="s">
        <v>12</v>
      </c>
      <c r="E32" s="20">
        <f>F32</f>
        <v>3753933.0000000005</v>
      </c>
      <c r="F32" s="20">
        <f>SUM(G32:CD32)</f>
        <v>3753933.0000000005</v>
      </c>
      <c r="G32" s="20">
        <f>'Age Profiles'!E14</f>
        <v>67566.28958069462</v>
      </c>
      <c r="H32" s="20">
        <f>'Age Profiles'!F14</f>
        <v>67691.41233917739</v>
      </c>
      <c r="I32" s="20">
        <f>'Age Profiles'!G14</f>
        <v>67503.72820145324</v>
      </c>
      <c r="J32" s="20">
        <f>'Age Profiles'!H14</f>
        <v>67316.04406372907</v>
      </c>
      <c r="K32" s="20">
        <f>'Age Profiles'!I14</f>
        <v>67128.35992600492</v>
      </c>
      <c r="L32" s="20">
        <f>'Age Profiles'!J14</f>
        <v>67003.23716752217</v>
      </c>
      <c r="M32" s="20">
        <f>'Age Profiles'!K14</f>
        <v>67253.4826844877</v>
      </c>
      <c r="N32" s="20">
        <f>'Age Profiles'!L14</f>
        <v>67566.28958069462</v>
      </c>
      <c r="O32" s="20">
        <f>'Age Profiles'!M14</f>
        <v>68004.2192353843</v>
      </c>
      <c r="P32" s="20">
        <f>'Age Profiles'!N14</f>
        <v>68629.83302779814</v>
      </c>
      <c r="Q32" s="20">
        <f>'Age Profiles'!O14</f>
        <v>69318.00819945337</v>
      </c>
      <c r="R32" s="20">
        <f>'Age Profiles'!P14</f>
        <v>70006.1833711086</v>
      </c>
      <c r="S32" s="20">
        <f>'Age Profiles'!Q14</f>
        <v>70694.35854276382</v>
      </c>
      <c r="T32" s="20">
        <f>'Age Profiles'!R14</f>
        <v>71382.53371441903</v>
      </c>
      <c r="U32" s="20">
        <f>'Age Profiles'!S14</f>
        <v>71883.0247483501</v>
      </c>
      <c r="V32" s="20">
        <f>'Age Profiles'!T14</f>
        <v>72258.3930237984</v>
      </c>
      <c r="W32" s="20">
        <f>'Age Profiles'!U14</f>
        <v>72571.19992000533</v>
      </c>
      <c r="X32" s="20">
        <f>'Age Profiles'!V14</f>
        <v>72884.00681621225</v>
      </c>
      <c r="Y32" s="20">
        <f>'Age Profiles'!W14</f>
        <v>73009.12957469502</v>
      </c>
      <c r="Z32" s="20">
        <f>'Age Profiles'!X14</f>
        <v>72946.56819545363</v>
      </c>
      <c r="AA32" s="20">
        <f>'Age Profiles'!Y14</f>
        <v>72758.88405772948</v>
      </c>
      <c r="AB32" s="20">
        <f>'Age Profiles'!Z14</f>
        <v>72446.07716152255</v>
      </c>
      <c r="AC32" s="20">
        <f>'Age Profiles'!AA14</f>
        <v>72133.27026531564</v>
      </c>
      <c r="AD32" s="20">
        <f>'Age Profiles'!AB14</f>
        <v>71632.77923138457</v>
      </c>
      <c r="AE32" s="20">
        <f>'Age Profiles'!AC14</f>
        <v>71007.16543897073</v>
      </c>
      <c r="AF32" s="20">
        <f>'Age Profiles'!AD14</f>
        <v>70256.42888807412</v>
      </c>
      <c r="AG32" s="20">
        <f>'Age Profiles'!AE14</f>
        <v>69505.69233717752</v>
      </c>
      <c r="AH32" s="20">
        <f>'Age Profiles'!AF14</f>
        <v>68567.27164855677</v>
      </c>
      <c r="AI32" s="20">
        <f>'Age Profiles'!AG14</f>
        <v>67628.850959936</v>
      </c>
      <c r="AJ32" s="20">
        <f>'Age Profiles'!AH14</f>
        <v>66690.43027131524</v>
      </c>
      <c r="AK32" s="20">
        <f>'Age Profiles'!AI14</f>
        <v>65626.88682421172</v>
      </c>
      <c r="AL32" s="20">
        <f>'Age Profiles'!AJ14</f>
        <v>64563.34337710819</v>
      </c>
      <c r="AM32" s="20">
        <f>'Age Profiles'!AK14</f>
        <v>63312.115792280514</v>
      </c>
      <c r="AN32" s="20">
        <f>'Age Profiles'!AL14</f>
        <v>62186.0109659356</v>
      </c>
      <c r="AO32" s="20">
        <f>'Age Profiles'!AM14</f>
        <v>61122.467518832076</v>
      </c>
      <c r="AP32" s="20">
        <f>'Age Profiles'!AN14</f>
        <v>60058.92407172855</v>
      </c>
      <c r="AQ32" s="20">
        <f>'Age Profiles'!AO14</f>
        <v>58932.81924538364</v>
      </c>
      <c r="AR32" s="20">
        <f>'Age Profiles'!AP14</f>
        <v>57681.59166055596</v>
      </c>
      <c r="AS32" s="20">
        <f>'Age Profiles'!AQ14</f>
        <v>56430.364075728285</v>
      </c>
      <c r="AT32" s="20">
        <f>'Age Profiles'!AR14</f>
        <v>54928.89097393507</v>
      </c>
      <c r="AU32" s="20">
        <f>'Age Profiles'!AS14</f>
        <v>53364.85649290048</v>
      </c>
      <c r="AV32" s="20">
        <f>'Age Profiles'!AT14</f>
        <v>51738.26063262449</v>
      </c>
      <c r="AW32" s="20">
        <f>'Age Profiles'!AU14</f>
        <v>50174.22615158989</v>
      </c>
      <c r="AX32" s="20">
        <f>'Age Profiles'!AV14</f>
        <v>48297.38477434838</v>
      </c>
      <c r="AY32" s="20">
        <f>'Age Profiles'!AW14</f>
        <v>46045.175121658554</v>
      </c>
      <c r="AZ32" s="20">
        <f>'Age Profiles'!AX14</f>
        <v>43542.7199520032</v>
      </c>
      <c r="BA32" s="20">
        <f>'Age Profiles'!AY14</f>
        <v>41165.38754083061</v>
      </c>
      <c r="BB32" s="20">
        <f>'Age Profiles'!AZ14</f>
        <v>38662.93237117526</v>
      </c>
      <c r="BC32" s="20">
        <f>'Age Profiles'!BA14</f>
        <v>36598.406856209585</v>
      </c>
      <c r="BD32" s="20">
        <f>'Age Profiles'!BB14</f>
        <v>35034.372375174986</v>
      </c>
      <c r="BE32" s="20">
        <f>'Age Profiles'!BC14</f>
        <v>33908.267548830074</v>
      </c>
      <c r="BF32" s="20">
        <f>'Age Profiles'!BD14</f>
        <v>32844.72410172655</v>
      </c>
      <c r="BG32" s="20">
        <f>'Age Profiles'!BE14</f>
        <v>31718.61927538164</v>
      </c>
      <c r="BH32" s="20">
        <f>'Age Profiles'!BF14</f>
        <v>30780.198586760882</v>
      </c>
      <c r="BI32" s="20">
        <f>'Age Profiles'!BG14</f>
        <v>30092.023415105657</v>
      </c>
      <c r="BJ32" s="20">
        <f>'Age Profiles'!BH14</f>
        <v>29466.40962269182</v>
      </c>
      <c r="BK32" s="20">
        <f>'Age Profiles'!BI14</f>
        <v>28840.79583027798</v>
      </c>
      <c r="BL32" s="20">
        <f>'Age Profiles'!BJ14</f>
        <v>28340.30479634691</v>
      </c>
      <c r="BM32" s="20">
        <f>'Age Profiles'!BK14</f>
        <v>27714.691003933072</v>
      </c>
      <c r="BN32" s="20">
        <f>'Age Profiles'!BL14</f>
        <v>26713.70893607093</v>
      </c>
      <c r="BO32" s="20">
        <f>'Age Profiles'!BM14</f>
        <v>25587.604109726017</v>
      </c>
      <c r="BP32" s="20">
        <f>'Age Profiles'!BN14</f>
        <v>23961.008249450035</v>
      </c>
      <c r="BQ32" s="20">
        <f>'Age Profiles'!BO14</f>
        <v>22834.903423105126</v>
      </c>
      <c r="BR32" s="20">
        <f>'Age Profiles'!BP14</f>
        <v>21646.237217518832</v>
      </c>
      <c r="BS32" s="20">
        <f>'Age Profiles'!BQ14</f>
        <v>20207.325494967004</v>
      </c>
      <c r="BT32" s="20">
        <f>'Age Profiles'!BR14</f>
        <v>18768.413772415173</v>
      </c>
      <c r="BU32" s="20">
        <f>'Age Profiles'!BS14</f>
        <v>17704.870325311644</v>
      </c>
      <c r="BV32" s="20">
        <f>'Age Profiles'!BT14</f>
        <v>16328.519982001199</v>
      </c>
      <c r="BW32" s="20">
        <f>'Age Profiles'!BU14</f>
        <v>14889.60825944937</v>
      </c>
      <c r="BX32" s="20">
        <f>'Age Profiles'!BV14</f>
        <v>13513.257916138924</v>
      </c>
      <c r="BY32" s="20">
        <f>'Age Profiles'!BW14</f>
        <v>12199.468952069861</v>
      </c>
      <c r="BZ32" s="20">
        <f>'Age Profiles'!BX14</f>
        <v>11261.048263449104</v>
      </c>
      <c r="CA32" s="20">
        <f>'Age Profiles'!BY14</f>
        <v>10385.188954069728</v>
      </c>
      <c r="CB32" s="20">
        <f>'Age Profiles'!BZ14</f>
        <v>9759.57516165589</v>
      </c>
      <c r="CC32" s="20">
        <f>'Age Profiles'!CA14</f>
        <v>9321.645506966202</v>
      </c>
      <c r="CD32" s="20">
        <f>'Age Profiles'!CB14</f>
        <v>60434.29234717685</v>
      </c>
    </row>
    <row r="33" ht="12.75">
      <c r="C33" t="s">
        <v>6</v>
      </c>
    </row>
    <row r="34" ht="12.75">
      <c r="C34" t="s">
        <v>7</v>
      </c>
    </row>
    <row r="35" ht="12.75">
      <c r="C35" t="s">
        <v>3</v>
      </c>
    </row>
    <row r="36" ht="12.75">
      <c r="B36" t="s">
        <v>13</v>
      </c>
    </row>
    <row r="37" ht="12.75">
      <c r="C37" t="s">
        <v>72</v>
      </c>
    </row>
    <row r="38" ht="12.75">
      <c r="C38" t="s">
        <v>73</v>
      </c>
    </row>
    <row r="39" spans="1:83" ht="6.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row>
    <row r="41" spans="1:12" ht="12.75">
      <c r="A41" s="32" t="s">
        <v>141</v>
      </c>
      <c r="B41" s="32"/>
      <c r="C41" s="32"/>
      <c r="D41" s="32"/>
      <c r="E41" s="32"/>
      <c r="F41" s="32"/>
      <c r="G41" s="32"/>
      <c r="H41" s="32"/>
      <c r="I41" s="32"/>
      <c r="J41" s="32"/>
      <c r="K41" s="32"/>
      <c r="L41" s="32"/>
    </row>
    <row r="43" spans="1:13" ht="12.75">
      <c r="A43" s="14" t="s">
        <v>142</v>
      </c>
      <c r="B43" s="12"/>
      <c r="C43" s="12"/>
      <c r="D43" s="12"/>
      <c r="E43" s="12"/>
      <c r="F43" s="12"/>
      <c r="G43" s="12"/>
      <c r="H43" s="12"/>
      <c r="I43" s="12"/>
      <c r="J43" s="12"/>
      <c r="K43" s="12"/>
      <c r="L43" s="12"/>
      <c r="M43" s="12"/>
    </row>
    <row r="44" ht="6" customHeight="1"/>
    <row r="45" spans="1:83" ht="12.75">
      <c r="A45" s="6"/>
      <c r="B45" s="7"/>
      <c r="C45" s="7"/>
      <c r="D45" s="7"/>
      <c r="E45" s="28" t="s">
        <v>0</v>
      </c>
      <c r="F45" s="30" t="s">
        <v>5</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28" t="s">
        <v>4</v>
      </c>
    </row>
    <row r="46" spans="1:83" ht="12.75">
      <c r="A46" s="8"/>
      <c r="B46" s="3"/>
      <c r="C46" s="3"/>
      <c r="D46" s="3"/>
      <c r="E46" s="29"/>
      <c r="F46" s="5" t="s">
        <v>0</v>
      </c>
      <c r="G46" s="1">
        <v>0</v>
      </c>
      <c r="H46" s="1">
        <v>1</v>
      </c>
      <c r="I46" s="1">
        <v>2</v>
      </c>
      <c r="J46" s="1">
        <v>3</v>
      </c>
      <c r="K46" s="1">
        <v>4</v>
      </c>
      <c r="L46" s="1">
        <v>5</v>
      </c>
      <c r="M46" s="1">
        <v>6</v>
      </c>
      <c r="N46" s="1">
        <v>7</v>
      </c>
      <c r="O46" s="1">
        <v>8</v>
      </c>
      <c r="P46" s="1">
        <v>9</v>
      </c>
      <c r="Q46" s="1">
        <v>10</v>
      </c>
      <c r="R46" s="1">
        <v>11</v>
      </c>
      <c r="S46" s="1">
        <v>12</v>
      </c>
      <c r="T46" s="1">
        <v>13</v>
      </c>
      <c r="U46" s="1">
        <v>14</v>
      </c>
      <c r="V46" s="1">
        <v>15</v>
      </c>
      <c r="W46" s="1">
        <v>16</v>
      </c>
      <c r="X46" s="1">
        <v>17</v>
      </c>
      <c r="Y46" s="1">
        <v>18</v>
      </c>
      <c r="Z46" s="1">
        <v>19</v>
      </c>
      <c r="AA46" s="1">
        <v>20</v>
      </c>
      <c r="AB46" s="1">
        <v>21</v>
      </c>
      <c r="AC46" s="1">
        <v>22</v>
      </c>
      <c r="AD46" s="1">
        <v>23</v>
      </c>
      <c r="AE46" s="1">
        <v>24</v>
      </c>
      <c r="AF46" s="1">
        <v>25</v>
      </c>
      <c r="AG46" s="1">
        <v>26</v>
      </c>
      <c r="AH46" s="1">
        <v>27</v>
      </c>
      <c r="AI46" s="1">
        <v>28</v>
      </c>
      <c r="AJ46" s="1">
        <v>29</v>
      </c>
      <c r="AK46" s="1">
        <v>30</v>
      </c>
      <c r="AL46" s="1">
        <v>31</v>
      </c>
      <c r="AM46" s="1">
        <v>32</v>
      </c>
      <c r="AN46" s="1">
        <v>33</v>
      </c>
      <c r="AO46" s="1">
        <v>34</v>
      </c>
      <c r="AP46" s="1">
        <v>35</v>
      </c>
      <c r="AQ46" s="1">
        <v>36</v>
      </c>
      <c r="AR46" s="1">
        <v>37</v>
      </c>
      <c r="AS46" s="1">
        <v>38</v>
      </c>
      <c r="AT46" s="1">
        <v>39</v>
      </c>
      <c r="AU46" s="1">
        <v>40</v>
      </c>
      <c r="AV46" s="1">
        <v>41</v>
      </c>
      <c r="AW46" s="1">
        <v>42</v>
      </c>
      <c r="AX46" s="1">
        <v>43</v>
      </c>
      <c r="AY46" s="1">
        <v>44</v>
      </c>
      <c r="AZ46" s="1">
        <v>45</v>
      </c>
      <c r="BA46" s="1">
        <v>46</v>
      </c>
      <c r="BB46" s="1">
        <v>47</v>
      </c>
      <c r="BC46" s="1">
        <v>48</v>
      </c>
      <c r="BD46" s="1">
        <v>49</v>
      </c>
      <c r="BE46" s="1">
        <v>50</v>
      </c>
      <c r="BF46" s="1">
        <v>51</v>
      </c>
      <c r="BG46" s="1">
        <v>52</v>
      </c>
      <c r="BH46" s="1">
        <v>53</v>
      </c>
      <c r="BI46" s="1">
        <v>54</v>
      </c>
      <c r="BJ46" s="1">
        <v>55</v>
      </c>
      <c r="BK46" s="1">
        <v>56</v>
      </c>
      <c r="BL46" s="1">
        <v>57</v>
      </c>
      <c r="BM46" s="1">
        <v>58</v>
      </c>
      <c r="BN46" s="1">
        <v>59</v>
      </c>
      <c r="BO46" s="1">
        <v>60</v>
      </c>
      <c r="BP46" s="1">
        <v>61</v>
      </c>
      <c r="BQ46" s="1">
        <v>62</v>
      </c>
      <c r="BR46" s="1">
        <v>63</v>
      </c>
      <c r="BS46" s="1">
        <v>64</v>
      </c>
      <c r="BT46" s="1">
        <v>65</v>
      </c>
      <c r="BU46" s="1">
        <v>66</v>
      </c>
      <c r="BV46" s="1">
        <v>67</v>
      </c>
      <c r="BW46" s="1">
        <v>68</v>
      </c>
      <c r="BX46" s="1">
        <v>69</v>
      </c>
      <c r="BY46" s="1">
        <v>70</v>
      </c>
      <c r="BZ46" s="1">
        <v>71</v>
      </c>
      <c r="CA46" s="1">
        <v>72</v>
      </c>
      <c r="CB46" s="1">
        <v>73</v>
      </c>
      <c r="CC46" s="1">
        <v>74</v>
      </c>
      <c r="CD46" s="1">
        <v>75</v>
      </c>
      <c r="CE46" s="29"/>
    </row>
    <row r="47" spans="1:82" ht="5.25" customHeight="1">
      <c r="A47" s="12"/>
      <c r="B47" s="12"/>
      <c r="C47" s="12"/>
      <c r="D47" s="12"/>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row>
    <row r="48" ht="12.75" hidden="1">
      <c r="A48" s="2" t="s">
        <v>16</v>
      </c>
    </row>
    <row r="49" ht="12.75" hidden="1">
      <c r="B49" s="4" t="s">
        <v>22</v>
      </c>
    </row>
    <row r="50" ht="12.75" hidden="1">
      <c r="C50" t="s">
        <v>12</v>
      </c>
    </row>
    <row r="51" ht="12.75" hidden="1">
      <c r="C51" t="s">
        <v>13</v>
      </c>
    </row>
    <row r="52" ht="12.75" hidden="1">
      <c r="C52" t="s">
        <v>26</v>
      </c>
    </row>
    <row r="53" ht="12.75" hidden="1">
      <c r="C53" t="s">
        <v>14</v>
      </c>
    </row>
    <row r="54" ht="12.75" hidden="1">
      <c r="B54" t="s">
        <v>4</v>
      </c>
    </row>
    <row r="55" ht="12.75" hidden="1">
      <c r="A55" s="2" t="s">
        <v>11</v>
      </c>
    </row>
    <row r="56" ht="12.75" hidden="1">
      <c r="B56" t="s">
        <v>23</v>
      </c>
    </row>
    <row r="57" ht="12.75" hidden="1">
      <c r="C57" t="s">
        <v>18</v>
      </c>
    </row>
    <row r="58" ht="12.75" hidden="1">
      <c r="C58" t="s">
        <v>19</v>
      </c>
    </row>
    <row r="59" ht="12.75" hidden="1">
      <c r="C59" t="s">
        <v>20</v>
      </c>
    </row>
    <row r="60" ht="12.75" hidden="1">
      <c r="D60" t="s">
        <v>22</v>
      </c>
    </row>
    <row r="61" ht="12.75" hidden="1">
      <c r="D61" t="s">
        <v>4</v>
      </c>
    </row>
    <row r="62" ht="12.75" hidden="1">
      <c r="C62" t="s">
        <v>21</v>
      </c>
    </row>
    <row r="63" ht="12.75" hidden="1">
      <c r="B63" t="s">
        <v>13</v>
      </c>
    </row>
    <row r="64" ht="12.75" hidden="1">
      <c r="B64" t="s">
        <v>26</v>
      </c>
    </row>
    <row r="65" ht="12.75" hidden="1">
      <c r="B65" t="s">
        <v>28</v>
      </c>
    </row>
    <row r="66" ht="12.75" hidden="1">
      <c r="B66" t="s">
        <v>24</v>
      </c>
    </row>
    <row r="67" ht="12.75" hidden="1">
      <c r="C67" t="s">
        <v>9</v>
      </c>
    </row>
    <row r="68" ht="12.75" hidden="1">
      <c r="C68" t="s">
        <v>8</v>
      </c>
    </row>
    <row r="69" ht="12.75" hidden="1">
      <c r="D69" t="s">
        <v>6</v>
      </c>
    </row>
    <row r="70" ht="12.75" hidden="1">
      <c r="D70" t="s">
        <v>7</v>
      </c>
    </row>
    <row r="71" ht="12.75" hidden="1">
      <c r="D71" t="s">
        <v>17</v>
      </c>
    </row>
    <row r="72" ht="12.75" hidden="1">
      <c r="D72" t="s">
        <v>3</v>
      </c>
    </row>
    <row r="73" ht="12.75">
      <c r="A73" s="2" t="s">
        <v>15</v>
      </c>
    </row>
    <row r="74" spans="2:82" ht="12.75">
      <c r="B74" t="s">
        <v>12</v>
      </c>
      <c r="E74" s="20">
        <f>F74</f>
        <v>4007964.0000000005</v>
      </c>
      <c r="F74" s="20">
        <f>SUM(G74:CD74)</f>
        <v>4007964.0000000005</v>
      </c>
      <c r="G74" s="20">
        <f>'Age Profiles'!E15</f>
        <v>70644.73118563507</v>
      </c>
      <c r="H74" s="20">
        <f>'Age Profiles'!F15</f>
        <v>70247.85067335621</v>
      </c>
      <c r="I74" s="20">
        <f>'Age Profiles'!G15</f>
        <v>71173.90520200688</v>
      </c>
      <c r="J74" s="20">
        <f>'Age Profiles'!H15</f>
        <v>71107.7584499604</v>
      </c>
      <c r="K74" s="20">
        <f>'Age Profiles'!I15</f>
        <v>70975.46494586744</v>
      </c>
      <c r="L74" s="20">
        <f>'Age Profiles'!J15</f>
        <v>70975.46494586744</v>
      </c>
      <c r="M74" s="20">
        <f>'Age Profiles'!K15</f>
        <v>70975.46494586744</v>
      </c>
      <c r="N74" s="20">
        <f>'Age Profiles'!L15</f>
        <v>71173.90520200688</v>
      </c>
      <c r="O74" s="20">
        <f>'Age Profiles'!M15</f>
        <v>71438.49221019277</v>
      </c>
      <c r="P74" s="20">
        <f>'Age Profiles'!N15</f>
        <v>71835.37272247161</v>
      </c>
      <c r="Q74" s="20">
        <f>'Age Profiles'!O15</f>
        <v>72430.6934908899</v>
      </c>
      <c r="R74" s="20">
        <f>'Age Profiles'!P15</f>
        <v>73158.3077634011</v>
      </c>
      <c r="S74" s="20">
        <f>'Age Profiles'!Q15</f>
        <v>73952.06878795881</v>
      </c>
      <c r="T74" s="20">
        <f>'Age Profiles'!R15</f>
        <v>74745.82981251652</v>
      </c>
      <c r="U74" s="20">
        <f>'Age Profiles'!S15</f>
        <v>75407.29733298125</v>
      </c>
      <c r="V74" s="20">
        <f>'Age Profiles'!T15</f>
        <v>75936.47134935306</v>
      </c>
      <c r="W74" s="20">
        <f>'Age Profiles'!U15</f>
        <v>76333.3518616319</v>
      </c>
      <c r="X74" s="20">
        <f>'Age Profiles'!V15</f>
        <v>76664.08562186427</v>
      </c>
      <c r="Y74" s="20">
        <f>'Age Profiles'!W15</f>
        <v>76928.67263005018</v>
      </c>
      <c r="Z74" s="20">
        <f>'Age Profiles'!X15</f>
        <v>77060.96613414312</v>
      </c>
      <c r="AA74" s="20">
        <f>'Age Profiles'!Y15</f>
        <v>77060.96613414312</v>
      </c>
      <c r="AB74" s="20">
        <f>'Age Profiles'!Z15</f>
        <v>76862.5258780037</v>
      </c>
      <c r="AC74" s="20">
        <f>'Age Profiles'!AA15</f>
        <v>76531.79211777133</v>
      </c>
      <c r="AD74" s="20">
        <f>'Age Profiles'!AB15</f>
        <v>76134.91160549247</v>
      </c>
      <c r="AE74" s="20">
        <f>'Age Profiles'!AC15</f>
        <v>75605.73758912068</v>
      </c>
      <c r="AF74" s="20">
        <f>'Age Profiles'!AD15</f>
        <v>74878.12331660945</v>
      </c>
      <c r="AG74" s="20">
        <f>'Age Profiles'!AE15</f>
        <v>74084.36229205177</v>
      </c>
      <c r="AH74" s="20">
        <f>'Age Profiles'!AF15</f>
        <v>73158.3077634011</v>
      </c>
      <c r="AI74" s="20">
        <f>'Age Profiles'!AG15</f>
        <v>72232.25323475046</v>
      </c>
      <c r="AJ74" s="20">
        <f>'Age Profiles'!AH15</f>
        <v>71173.90520200688</v>
      </c>
      <c r="AK74" s="20">
        <f>'Age Profiles'!AI15</f>
        <v>70181.70392130975</v>
      </c>
      <c r="AL74" s="20">
        <f>'Age Profiles'!AJ15</f>
        <v>69057.20913651967</v>
      </c>
      <c r="AM74" s="20">
        <f>'Age Profiles'!AK15</f>
        <v>67866.56759968313</v>
      </c>
      <c r="AN74" s="20">
        <f>'Age Profiles'!AL15</f>
        <v>66609.7793108001</v>
      </c>
      <c r="AO74" s="20">
        <f>'Age Profiles'!AM15</f>
        <v>65352.99102191708</v>
      </c>
      <c r="AP74" s="20">
        <f>'Age Profiles'!AN15</f>
        <v>64228.496237127016</v>
      </c>
      <c r="AQ74" s="20">
        <f>'Age Profiles'!AO15</f>
        <v>63104.00145233694</v>
      </c>
      <c r="AR74" s="20">
        <f>'Age Profiles'!AP15</f>
        <v>61913.3599155004</v>
      </c>
      <c r="AS74" s="20">
        <f>'Age Profiles'!AQ15</f>
        <v>60722.71837866385</v>
      </c>
      <c r="AT74" s="20">
        <f>'Age Profiles'!AR15</f>
        <v>59333.636585687884</v>
      </c>
      <c r="AU74" s="20">
        <f>'Age Profiles'!AS15</f>
        <v>57812.26128861896</v>
      </c>
      <c r="AV74" s="20">
        <f>'Age Profiles'!AT15</f>
        <v>56158.59248745709</v>
      </c>
      <c r="AW74" s="20">
        <f>'Age Profiles'!AU15</f>
        <v>54438.776934248745</v>
      </c>
      <c r="AX74" s="20">
        <f>'Age Profiles'!AV15</f>
        <v>52851.254885133356</v>
      </c>
      <c r="AY74" s="20">
        <f>'Age Profiles'!AW15</f>
        <v>50866.85232373911</v>
      </c>
      <c r="AZ74" s="20">
        <f>'Age Profiles'!AX15</f>
        <v>48485.569250066015</v>
      </c>
      <c r="BA74" s="20">
        <f>'Age Profiles'!AY15</f>
        <v>45839.69916820703</v>
      </c>
      <c r="BB74" s="20">
        <f>'Age Profiles'!AZ15</f>
        <v>43259.97583839451</v>
      </c>
      <c r="BC74" s="20">
        <f>'Age Profiles'!BA15</f>
        <v>40614.10575653552</v>
      </c>
      <c r="BD74" s="20">
        <f>'Age Profiles'!BB15</f>
        <v>38365.11618695537</v>
      </c>
      <c r="BE74" s="20">
        <f>'Age Profiles'!BC15</f>
        <v>36843.74088988645</v>
      </c>
      <c r="BF74" s="20">
        <f>'Age Profiles'!BD15</f>
        <v>35653.0993530499</v>
      </c>
      <c r="BG74" s="20">
        <f>'Age Profiles'!BE15</f>
        <v>34396.31106416689</v>
      </c>
      <c r="BH74" s="20">
        <f>'Age Profiles'!BF15</f>
        <v>33271.81627937682</v>
      </c>
      <c r="BI74" s="20">
        <f>'Age Profiles'!BG15</f>
        <v>32279.614998679695</v>
      </c>
      <c r="BJ74" s="20">
        <f>'Age Profiles'!BH15</f>
        <v>31485.853974121997</v>
      </c>
      <c r="BK74" s="20">
        <f>'Age Profiles'!BI15</f>
        <v>30824.386453657247</v>
      </c>
      <c r="BL74" s="20">
        <f>'Age Profiles'!BJ15</f>
        <v>30162.9189331925</v>
      </c>
      <c r="BM74" s="20">
        <f>'Age Profiles'!BK15</f>
        <v>29633.744916820702</v>
      </c>
      <c r="BN74" s="20">
        <f>'Age Profiles'!BL15</f>
        <v>28906.13064430948</v>
      </c>
      <c r="BO74" s="20">
        <f>'Age Profiles'!BM15</f>
        <v>27847.782611565883</v>
      </c>
      <c r="BP74" s="20">
        <f>'Age Profiles'!BN15</f>
        <v>26590.994322682862</v>
      </c>
      <c r="BQ74" s="20">
        <f>'Age Profiles'!BO15</f>
        <v>24606.59176128862</v>
      </c>
      <c r="BR74" s="20">
        <f>'Age Profiles'!BP15</f>
        <v>23415.95022445207</v>
      </c>
      <c r="BS74" s="20">
        <f>'Age Profiles'!BQ15</f>
        <v>22093.015183522577</v>
      </c>
      <c r="BT74" s="20">
        <f>'Age Profiles'!BR15</f>
        <v>20571.639886453657</v>
      </c>
      <c r="BU74" s="20">
        <f>'Age Profiles'!BS15</f>
        <v>19116.411341431212</v>
      </c>
      <c r="BV74" s="20">
        <f>'Age Profiles'!BT15</f>
        <v>18190.356812780567</v>
      </c>
      <c r="BW74" s="20">
        <f>'Age Profiles'!BU15</f>
        <v>16668.981515711643</v>
      </c>
      <c r="BX74" s="20">
        <f>'Age Profiles'!BV15</f>
        <v>15147.606218642724</v>
      </c>
      <c r="BY74" s="20">
        <f>'Age Profiles'!BW15</f>
        <v>13626.230921573804</v>
      </c>
      <c r="BZ74" s="20">
        <f>'Age Profiles'!BX15</f>
        <v>12237.149128597834</v>
      </c>
      <c r="CA74" s="20">
        <f>'Age Profiles'!BY15</f>
        <v>11178.801095854238</v>
      </c>
      <c r="CB74" s="20">
        <f>'Age Profiles'!BZ15</f>
        <v>10385.04007129654</v>
      </c>
      <c r="CC74" s="20">
        <f>'Age Profiles'!CA15</f>
        <v>9657.425798785318</v>
      </c>
      <c r="CD74" s="20">
        <f>'Age Profiles'!CB15</f>
        <v>65220.69751782414</v>
      </c>
    </row>
    <row r="75" ht="12.75">
      <c r="C75" t="s">
        <v>6</v>
      </c>
    </row>
    <row r="76" ht="12.75">
      <c r="C76" t="s">
        <v>7</v>
      </c>
    </row>
    <row r="77" ht="12.75">
      <c r="C77" t="s">
        <v>3</v>
      </c>
    </row>
    <row r="78" ht="12.75">
      <c r="B78" t="s">
        <v>13</v>
      </c>
    </row>
    <row r="79" ht="12.75">
      <c r="C79" t="s">
        <v>72</v>
      </c>
    </row>
    <row r="80" ht="12.75">
      <c r="C80" t="s">
        <v>73</v>
      </c>
    </row>
    <row r="81" spans="1:83" ht="6.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row>
    <row r="83" spans="1:12" ht="12.75">
      <c r="A83" s="32" t="s">
        <v>141</v>
      </c>
      <c r="B83" s="32"/>
      <c r="C83" s="32"/>
      <c r="D83" s="32"/>
      <c r="E83" s="32"/>
      <c r="F83" s="32"/>
      <c r="G83" s="32"/>
      <c r="H83" s="32"/>
      <c r="I83" s="32"/>
      <c r="J83" s="32"/>
      <c r="K83" s="32"/>
      <c r="L83" s="32"/>
    </row>
  </sheetData>
  <mergeCells count="8">
    <mergeCell ref="E45:E46"/>
    <mergeCell ref="F45:CD45"/>
    <mergeCell ref="CE45:CE46"/>
    <mergeCell ref="A83:L83"/>
    <mergeCell ref="CE3:CE4"/>
    <mergeCell ref="A41:L41"/>
    <mergeCell ref="E3:E4"/>
    <mergeCell ref="F3:CD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 West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Mason</dc:creator>
  <cp:keywords/>
  <dc:description/>
  <cp:lastModifiedBy>Amonthep Chawla</cp:lastModifiedBy>
  <cp:lastPrinted>2005-08-11T23:05:49Z</cp:lastPrinted>
  <dcterms:created xsi:type="dcterms:W3CDTF">2004-02-11T00:44:14Z</dcterms:created>
  <dcterms:modified xsi:type="dcterms:W3CDTF">2006-01-20T00:13:18Z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