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560" yWindow="1200" windowWidth="17520" windowHeight="10920"/>
  </bookViews>
  <sheets>
    <sheet name="2004" sheetId="1" r:id="rId1"/>
  </sheets>
  <externalReferences>
    <externalReference r:id="rId2"/>
  </externalReferences>
  <definedNames>
    <definedName name="vuosi">#REF!</definedName>
    <definedName name="vuosi1975">[1]Kestokulutusinvestoinnit!$B$2</definedName>
    <definedName name="vuosi1976">[1]Kestokulutusinvestoinnit!$C$2</definedName>
    <definedName name="vuosi1977">[1]Kestokulutusinvestoinnit!$D$2</definedName>
    <definedName name="vuosi1978">[1]Kestokulutusinvestoinnit!$E$2</definedName>
    <definedName name="vuosi1979">[1]Kestokulutusinvestoinnit!$F$2</definedName>
    <definedName name="vuosi1980">[1]Kestokulutusinvestoinnit!$G$2</definedName>
    <definedName name="vuosi1981">[1]Kestokulutusinvestoinnit!$H$2</definedName>
    <definedName name="vuosi1982">[1]Kestokulutusinvestoinnit!$I$2</definedName>
    <definedName name="vuosi1983">[1]Kestokulutusinvestoinnit!$J$2</definedName>
    <definedName name="vuosi1984">[1]Kestokulutusinvestoinnit!$K$2</definedName>
    <definedName name="vuosi1985">[1]Kestokulutusinvestoinnit!$L$2</definedName>
    <definedName name="vuosi1986">[1]Kestokulutusinvestoinnit!$M$2</definedName>
    <definedName name="vuosi1987">[1]Kestokulutusinvestoinnit!$N$2</definedName>
    <definedName name="vuosi1988">[1]Kestokulutusinvestoinnit!$O$2</definedName>
    <definedName name="vuosi1989">[1]Kestokulutusinvestoinnit!$P$2</definedName>
    <definedName name="vuosi1990">[1]Kestokulutusinvestoinnit!$Q$2</definedName>
    <definedName name="vuosi1991">[1]Kestokulutusinvestoinnit!$R$2</definedName>
    <definedName name="vuosi1992">[1]Kestokulutusinvestoinnit!$S$2</definedName>
    <definedName name="vuosi1993">[1]Kestokulutusinvestoinnit!$T$2</definedName>
    <definedName name="vuosi1994">[1]Kestokulutusinvestoinnit!$U$2</definedName>
    <definedName name="vuosi1995">[1]Kestokulutusinvestoinnit!$V$2</definedName>
    <definedName name="vuosi1996">[1]Kestokulutusinvestoinnit!$W$2</definedName>
    <definedName name="vuosi1997">[1]Kestokulutusinvestoinnit!$X$2</definedName>
    <definedName name="vuosi1998">[1]Kestokulutusinvestoinnit!$Y$2</definedName>
    <definedName name="vuosi1999">[1]Kestokulutusinvestoinnit!$Z$2</definedName>
    <definedName name="vuosi2000">[1]Kestokulutusinvestoinnit!$AA$2</definedName>
    <definedName name="vuosi20002">[1]Kestokulutusinvestoinnit!$AC$2</definedName>
    <definedName name="vuosi2001">[1]Kestokulutusinvestoinnit!$AB$2</definedName>
    <definedName name="vuosi2003">[1]Kestokulutusinvestoinnit!$AD$2</definedName>
    <definedName name="vuosi2004">[1]Kestokulutusinvestoinnit!$AE$2</definedName>
    <definedName name="vuosi2005">[1]Kestokulutusinvestoinnit!$AF$2</definedName>
    <definedName name="vuosi2006">[1]Kestokulutusinvestoinnit!$AG$2</definedName>
    <definedName name="vuosi2007">[1]Kestokulutusinvestoinnit!$AH$2</definedName>
    <definedName name="vuosi2008">[1]Kestokulutusinvestoinnit!$AI$2</definedName>
    <definedName name="vuosi2009">[1]Kestokulutusinvestoinnit!$AJ$2</definedName>
  </definedNames>
  <calcPr calcId="125725"/>
</workbook>
</file>

<file path=xl/calcChain.xml><?xml version="1.0" encoding="utf-8"?>
<calcChain xmlns="http://schemas.openxmlformats.org/spreadsheetml/2006/main">
  <c r="F95" i="1"/>
  <c r="I69"/>
  <c r="F84"/>
  <c r="D84"/>
  <c r="F83"/>
  <c r="F82" s="1"/>
  <c r="D109" s="1"/>
  <c r="H100"/>
  <c r="G100"/>
  <c r="D100"/>
  <c r="C100"/>
  <c r="D102"/>
  <c r="C102"/>
  <c r="I65"/>
  <c r="D99"/>
  <c r="C99"/>
  <c r="C98"/>
  <c r="C97" s="1"/>
  <c r="D98"/>
  <c r="H51"/>
  <c r="H93" s="1"/>
  <c r="F51"/>
  <c r="F93" s="1"/>
  <c r="D51"/>
  <c r="D93" s="1"/>
  <c r="G51"/>
  <c r="G93" s="1"/>
  <c r="E51"/>
  <c r="E93" s="1"/>
  <c r="C51"/>
  <c r="C93" s="1"/>
  <c r="E40"/>
  <c r="G78"/>
  <c r="C78"/>
  <c r="C79"/>
  <c r="E89"/>
  <c r="E88" s="1"/>
  <c r="G27"/>
  <c r="G64"/>
  <c r="G99" s="1"/>
  <c r="H63"/>
  <c r="H98" s="1"/>
  <c r="F15"/>
  <c r="F13"/>
  <c r="C23"/>
  <c r="C21"/>
  <c r="E21" s="1"/>
  <c r="I81" s="1"/>
  <c r="C20"/>
  <c r="E20" s="1"/>
  <c r="I80" s="1"/>
  <c r="C19"/>
  <c r="I40" l="1"/>
  <c r="G87"/>
  <c r="C22"/>
  <c r="E22" s="1"/>
  <c r="E7"/>
  <c r="E8"/>
  <c r="E9"/>
  <c r="E10"/>
  <c r="D16"/>
  <c r="F14"/>
  <c r="G96"/>
  <c r="F46"/>
  <c r="I46" s="1"/>
  <c r="E19"/>
  <c r="E30" s="1"/>
  <c r="C30"/>
  <c r="C101"/>
  <c r="C122"/>
  <c r="C119"/>
  <c r="F94"/>
  <c r="E87"/>
  <c r="C118" s="1"/>
  <c r="C117" s="1"/>
  <c r="D97"/>
  <c r="C126" s="1"/>
  <c r="I64"/>
  <c r="C77"/>
  <c r="D110" s="1"/>
  <c r="I78"/>
  <c r="C125"/>
  <c r="C124" s="1"/>
  <c r="C123"/>
  <c r="D101"/>
  <c r="D82"/>
  <c r="D108" s="1"/>
  <c r="D107" s="1"/>
  <c r="C16"/>
  <c r="H28"/>
  <c r="H30" s="1"/>
  <c r="C72" s="1"/>
  <c r="I39"/>
  <c r="I51"/>
  <c r="I66"/>
  <c r="C90"/>
  <c r="D95"/>
  <c r="F12"/>
  <c r="F16" s="1"/>
  <c r="I63"/>
  <c r="D106" l="1"/>
  <c r="E16"/>
  <c r="I17"/>
  <c r="C35"/>
  <c r="C89"/>
  <c r="I30"/>
  <c r="I16"/>
  <c r="G30"/>
  <c r="C71" s="1"/>
  <c r="I68"/>
  <c r="I83"/>
  <c r="C96"/>
  <c r="C116"/>
  <c r="I95"/>
  <c r="D94"/>
  <c r="C121"/>
  <c r="C120" s="1"/>
  <c r="D128" s="1"/>
  <c r="I36" l="1"/>
  <c r="I35"/>
  <c r="C70"/>
  <c r="C88"/>
  <c r="C87" s="1"/>
  <c r="C115" s="1"/>
  <c r="C114" s="1"/>
  <c r="C113" s="1"/>
  <c r="C112" s="1"/>
  <c r="D129" s="1"/>
  <c r="I93"/>
  <c r="I79"/>
</calcChain>
</file>

<file path=xl/comments1.xml><?xml version="1.0" encoding="utf-8"?>
<comments xmlns="http://schemas.openxmlformats.org/spreadsheetml/2006/main">
  <authors>
    <author>T10U</author>
    <author>Gal Robert</author>
  </authors>
  <commentList>
    <comment ref="B8" authorId="0">
      <text>
        <r>
          <rPr>
            <b/>
            <sz val="8"/>
            <color indexed="81"/>
            <rFont val="Tahoma"/>
            <family val="2"/>
          </rPr>
          <t>T10U:</t>
        </r>
        <r>
          <rPr>
            <sz val="8"/>
            <color indexed="81"/>
            <rFont val="Tahoma"/>
            <family val="2"/>
          </rPr>
          <t xml:space="preserve">
D.21 ja D.29</t>
        </r>
      </text>
    </comment>
    <comment ref="B9" authorId="0">
      <text>
        <r>
          <rPr>
            <b/>
            <sz val="8"/>
            <color indexed="81"/>
            <rFont val="Tahoma"/>
            <family val="2"/>
          </rPr>
          <t>T10U:</t>
        </r>
        <r>
          <rPr>
            <sz val="8"/>
            <color indexed="81"/>
            <rFont val="Tahoma"/>
            <family val="2"/>
          </rPr>
          <t xml:space="preserve">
D.31 ja D.39</t>
        </r>
      </text>
    </comment>
    <comment ref="B12" authorId="1">
      <text>
        <r>
          <rPr>
            <sz val="8"/>
            <color indexed="81"/>
            <rFont val="Tahoma"/>
            <family val="2"/>
          </rPr>
          <t xml:space="preserve">= HH consumption + NPISH in kind transfers + gov social transfer in kind (= P.31: gov Individual consumption expenditure
</t>
        </r>
      </text>
    </comment>
    <comment ref="B14" authorId="1">
      <text>
        <r>
          <rPr>
            <b/>
            <sz val="8"/>
            <color indexed="81"/>
            <rFont val="Tahoma"/>
            <family val="2"/>
          </rPr>
          <t xml:space="preserve"> = P.51 + P.52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39" authorId="1">
      <text>
        <r>
          <rPr>
            <b/>
            <sz val="8"/>
            <color indexed="81"/>
            <rFont val="Tahoma"/>
            <family val="2"/>
          </rPr>
          <t>net</t>
        </r>
      </text>
    </comment>
    <comment ref="C53" authorId="1">
      <text>
        <r>
          <rPr>
            <b/>
            <sz val="8"/>
            <color indexed="81"/>
            <rFont val="Tahoma"/>
            <family val="2"/>
          </rPr>
          <t>21,660: needed to match up; probably netted out</t>
        </r>
      </text>
    </comment>
    <comment ref="D53" authorId="1">
      <text>
        <r>
          <rPr>
            <b/>
            <sz val="8"/>
            <color indexed="81"/>
            <rFont val="Tahoma"/>
            <family val="2"/>
          </rPr>
          <t>21,660: needed to match up; probably netted out</t>
        </r>
      </text>
    </comment>
    <comment ref="B54" authorId="1">
      <text>
        <r>
          <rPr>
            <b/>
            <sz val="8"/>
            <color indexed="81"/>
            <rFont val="Tahoma"/>
            <family val="2"/>
          </rPr>
          <t>including D.43 and D.44</t>
        </r>
      </text>
    </comment>
    <comment ref="B55" authorId="1">
      <text>
        <r>
          <rPr>
            <b/>
            <sz val="8"/>
            <color indexed="81"/>
            <rFont val="Tahoma"/>
            <family val="2"/>
          </rPr>
          <t>including D.43 and D.44</t>
        </r>
      </text>
    </comment>
    <comment ref="C55" authorId="1">
      <text>
        <r>
          <rPr>
            <b/>
            <sz val="8"/>
            <color indexed="81"/>
            <rFont val="Tahoma"/>
            <family val="2"/>
          </rPr>
          <t>NPISH: net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56" authorId="1">
      <text>
        <r>
          <rPr>
            <b/>
            <sz val="8"/>
            <color indexed="81"/>
            <rFont val="Tahoma"/>
            <family val="2"/>
          </rPr>
          <t>net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57" authorId="1">
      <text>
        <r>
          <rPr>
            <b/>
            <sz val="8"/>
            <color indexed="81"/>
            <rFont val="Tahoma"/>
            <family val="2"/>
          </rPr>
          <t>net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59" authorId="1">
      <text>
        <r>
          <rPr>
            <b/>
            <sz val="8"/>
            <color indexed="81"/>
            <rFont val="Tahoma"/>
            <family val="2"/>
          </rPr>
          <t>net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62" authorId="1">
      <text>
        <r>
          <rPr>
            <sz val="8"/>
            <color indexed="81"/>
            <rFont val="Tahoma"/>
            <family val="2"/>
          </rPr>
          <t xml:space="preserve">D.43 is netted out in table 7.1 and grossed by table 1.3
</t>
        </r>
      </text>
    </comment>
    <comment ref="H62" authorId="1">
      <text>
        <r>
          <rPr>
            <sz val="8"/>
            <color indexed="81"/>
            <rFont val="Tahoma"/>
            <family val="2"/>
          </rPr>
          <t xml:space="preserve">D.43 is netted out in table 7.1 and grossed by table 1.3
</t>
        </r>
      </text>
    </comment>
  </commentList>
</comments>
</file>

<file path=xl/sharedStrings.xml><?xml version="1.0" encoding="utf-8"?>
<sst xmlns="http://schemas.openxmlformats.org/spreadsheetml/2006/main" count="156" uniqueCount="123">
  <si>
    <t>Deriving NTA Aggregate Controls from National Income Matrix: Finland, 2004</t>
  </si>
  <si>
    <t>Source: National Accounts of Finland, Eurostat</t>
  </si>
  <si>
    <t xml:space="preserve">Table 1  </t>
  </si>
  <si>
    <t>Generation and use of income (gross, net, disposable; domestic, national)</t>
  </si>
  <si>
    <t>million EUR</t>
  </si>
  <si>
    <t>Domestic</t>
  </si>
  <si>
    <t>gross</t>
  </si>
  <si>
    <t>net</t>
  </si>
  <si>
    <t>check</t>
  </si>
  <si>
    <t>generation of income</t>
  </si>
  <si>
    <t>use of income</t>
  </si>
  <si>
    <t>D.1  Compensation of Employees</t>
  </si>
  <si>
    <t>D.2 Indirect taxes</t>
  </si>
  <si>
    <t>D.3  Subsidies</t>
  </si>
  <si>
    <t>B.2n + B.3n  Operating surplus + mixed income</t>
  </si>
  <si>
    <t>K.1 Consumption of fixed capital (depreciation)</t>
  </si>
  <si>
    <t>P.4 Actual final consumption, households</t>
  </si>
  <si>
    <t>P.42 Actual collective consumption, government</t>
  </si>
  <si>
    <t>P.5 Gross capital formation</t>
  </si>
  <si>
    <t>B.11 Net export (export - import)</t>
  </si>
  <si>
    <t>B.1g/B.1n GDP/NDP</t>
  </si>
  <si>
    <t>National</t>
  </si>
  <si>
    <t>disposable</t>
  </si>
  <si>
    <t>secondary distribution of income</t>
  </si>
  <si>
    <t>use of disposable income</t>
  </si>
  <si>
    <t>D.5n Current taxes on income, wealth</t>
  </si>
  <si>
    <t>D.61n Social contributions</t>
  </si>
  <si>
    <t>D.62n Social benefits other than social transfers in kind</t>
  </si>
  <si>
    <t>D.7n Other Current Transfers</t>
  </si>
  <si>
    <t>P.4 Final Consumption Expenditure</t>
  </si>
  <si>
    <t>B.8n Savings</t>
  </si>
  <si>
    <t>B.5g/B.5n/B.6n GNI/NNI/disposable income</t>
  </si>
  <si>
    <t>Table 2</t>
  </si>
  <si>
    <t>Separation of national entries to private, public and RoW</t>
  </si>
  <si>
    <t>private</t>
  </si>
  <si>
    <t>public</t>
  </si>
  <si>
    <t>RoW</t>
  </si>
  <si>
    <t>check for row sum</t>
  </si>
  <si>
    <t>inflow</t>
  </si>
  <si>
    <t>outflow</t>
  </si>
  <si>
    <t>B.2n+B.3n operating surplus</t>
  </si>
  <si>
    <t xml:space="preserve">   B.3n household mixed income</t>
  </si>
  <si>
    <t xml:space="preserve">   B.2n household imputed rent</t>
  </si>
  <si>
    <t xml:space="preserve">   B.2n corporate operating surplus</t>
  </si>
  <si>
    <t>D.1 compensation of employees</t>
  </si>
  <si>
    <t>D.2 indirect taxes, total</t>
  </si>
  <si>
    <t>D.211 VAT</t>
  </si>
  <si>
    <t>D.212 Taxes and duties on imports excluding VAT</t>
  </si>
  <si>
    <t>D.214 i) Monopoly revenues and excise and stamp taxes from tobacco and alcohol</t>
  </si>
  <si>
    <t>D.214 iii) other</t>
  </si>
  <si>
    <t>D.29</t>
  </si>
  <si>
    <t>D.3 subsidies, total</t>
  </si>
  <si>
    <t>D.311 Import subsidies</t>
  </si>
  <si>
    <t>D.312 Export subsidies</t>
  </si>
  <si>
    <t>D.319 Other subsidies on products</t>
  </si>
  <si>
    <t>D.39 Other subsidies on production</t>
  </si>
  <si>
    <t>D.4 interest and other property income</t>
  </si>
  <si>
    <t xml:space="preserve">   D.41 household interest</t>
  </si>
  <si>
    <t xml:space="preserve">   D.41 corporate and NPISH interest</t>
  </si>
  <si>
    <t xml:space="preserve">   D.42+D.43+D.44 household dividend</t>
  </si>
  <si>
    <t xml:space="preserve">   D.42+D.43+D.44 corporate and NPISH dividend</t>
  </si>
  <si>
    <t xml:space="preserve">   D.45 household rent</t>
  </si>
  <si>
    <t xml:space="preserve">   D.45  corporate and NPISH rent</t>
  </si>
  <si>
    <t xml:space="preserve">   D.41  government interest income</t>
  </si>
  <si>
    <t xml:space="preserve">   D.42 government dividend</t>
  </si>
  <si>
    <t xml:space="preserve">   D.45 government rent</t>
  </si>
  <si>
    <t xml:space="preserve">   D.41 ROW interest</t>
  </si>
  <si>
    <t xml:space="preserve">   D.42+D.43 ROW dividend</t>
  </si>
  <si>
    <t>D.5+D.61 direct taxes</t>
  </si>
  <si>
    <t>D.62 social assistance</t>
  </si>
  <si>
    <t>D.63 transfer to NPISH</t>
  </si>
  <si>
    <t>D.7 n other current transfers</t>
  </si>
  <si>
    <t>P.31 Government individual consumption expenditure</t>
  </si>
  <si>
    <t>P.4 consumption</t>
  </si>
  <si>
    <t>B.8n savings</t>
  </si>
  <si>
    <t>check for column sum</t>
  </si>
  <si>
    <t>Table 3</t>
  </si>
  <si>
    <t>Separation of private and public entries into NTA categories</t>
  </si>
  <si>
    <r>
      <t>ROW</t>
    </r>
    <r>
      <rPr>
        <sz val="11"/>
        <color indexed="8"/>
        <rFont val="Times New Roman"/>
        <family val="1"/>
      </rPr>
      <t xml:space="preserve"> </t>
    </r>
  </si>
  <si>
    <t>YL Labor income</t>
  </si>
  <si>
    <t>B.3n Labor share of mixed income</t>
  </si>
  <si>
    <t>D.2 labor share of taxes on products</t>
  </si>
  <si>
    <t>D.3 labor share of subsidies</t>
  </si>
  <si>
    <t>C Consumption</t>
  </si>
  <si>
    <t>D.2 consumption share of taxes on products</t>
  </si>
  <si>
    <t>D.3 consumption share of subsidies</t>
  </si>
  <si>
    <r>
      <t>YA Asset income</t>
    </r>
    <r>
      <rPr>
        <sz val="11"/>
        <color indexed="8"/>
        <rFont val="Times New Roman"/>
        <family val="1"/>
      </rPr>
      <t>=Capital income+Property income</t>
    </r>
  </si>
  <si>
    <t>B.2n+B.3n+(D.2-D.3) Capital income</t>
  </si>
  <si>
    <t>B.2n  Operating surplus</t>
  </si>
  <si>
    <t>B.3n  Capital share of mixed income</t>
  </si>
  <si>
    <t>D.2 capital share of taxes on products</t>
  </si>
  <si>
    <t>D.3 capital share of subsidies</t>
  </si>
  <si>
    <t>D.4 Property income</t>
  </si>
  <si>
    <t>S Savings</t>
  </si>
  <si>
    <t>T Transfers</t>
  </si>
  <si>
    <t>Public</t>
  </si>
  <si>
    <t>D.5+D.61</t>
  </si>
  <si>
    <t>D.62</t>
  </si>
  <si>
    <t>D.7n</t>
  </si>
  <si>
    <t>Private</t>
  </si>
  <si>
    <t>Table 4</t>
  </si>
  <si>
    <t>Flow account identity</t>
  </si>
  <si>
    <t>Life-cycle deficit</t>
  </si>
  <si>
    <t>Consumption</t>
  </si>
  <si>
    <t>private consumption</t>
  </si>
  <si>
    <t>public consumption</t>
  </si>
  <si>
    <t>Labor income</t>
  </si>
  <si>
    <t>Age-allocation</t>
  </si>
  <si>
    <t>Asset-based reallocation</t>
  </si>
  <si>
    <t>private asset-based reallocation</t>
  </si>
  <si>
    <t xml:space="preserve"> asset income, net</t>
  </si>
  <si>
    <t xml:space="preserve"> less: savings</t>
  </si>
  <si>
    <t>public asset-based reallocation</t>
  </si>
  <si>
    <t xml:space="preserve"> asset income, next</t>
  </si>
  <si>
    <t>Transfers</t>
  </si>
  <si>
    <t>private transfer</t>
  </si>
  <si>
    <t xml:space="preserve"> interhousehold transfer, inflow</t>
  </si>
  <si>
    <t xml:space="preserve"> interhousehold transfer, outflow</t>
  </si>
  <si>
    <t>public transfer</t>
  </si>
  <si>
    <t xml:space="preserve"> public transfer, inflow</t>
  </si>
  <si>
    <t xml:space="preserve"> public transfer, outflow</t>
  </si>
  <si>
    <t>check whether transfer surplus equals to RoW transfer deficit?</t>
  </si>
  <si>
    <t>check whether life-cycle deficit equals to age allocation?</t>
  </si>
</sst>
</file>

<file path=xl/styles.xml><?xml version="1.0" encoding="utf-8"?>
<styleSheet xmlns="http://schemas.openxmlformats.org/spreadsheetml/2006/main">
  <numFmts count="2">
    <numFmt numFmtId="164" formatCode="#,##0_ "/>
    <numFmt numFmtId="165" formatCode="0.000000_);[Red]\(0.000000\)"/>
  </numFmts>
  <fonts count="47">
    <font>
      <sz val="12"/>
      <name val="Times New Roman"/>
      <family val="1"/>
    </font>
    <font>
      <sz val="12"/>
      <name val="Times New Roman"/>
      <family val="1"/>
    </font>
    <font>
      <b/>
      <u/>
      <sz val="14"/>
      <color indexed="62"/>
      <name val="Times New Roman"/>
      <family val="1"/>
    </font>
    <font>
      <sz val="16"/>
      <color indexed="62"/>
      <name val="Times New Roman"/>
      <family val="1"/>
    </font>
    <font>
      <sz val="11"/>
      <color indexed="62"/>
      <name val="Times New Roman"/>
      <family val="1"/>
    </font>
    <font>
      <sz val="10"/>
      <color indexed="62"/>
      <name val="Times New Roman"/>
      <family val="1"/>
    </font>
    <font>
      <sz val="16"/>
      <color indexed="62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color indexed="18"/>
      <name val="Times New Roman"/>
      <family val="1"/>
    </font>
    <font>
      <b/>
      <sz val="14"/>
      <color indexed="62"/>
      <name val="Times New Roman"/>
      <family val="1"/>
    </font>
    <font>
      <sz val="14"/>
      <color indexed="62"/>
      <name val="Times New Roman"/>
      <family val="1"/>
    </font>
    <font>
      <b/>
      <sz val="11"/>
      <name val="Times New Roman"/>
      <family val="1"/>
    </font>
    <font>
      <u/>
      <sz val="11"/>
      <name val="Times New Roman"/>
      <family val="1"/>
    </font>
    <font>
      <b/>
      <u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18"/>
      <name val="Times New Roman"/>
      <family val="1"/>
    </font>
    <font>
      <b/>
      <sz val="11"/>
      <color indexed="8"/>
      <name val="Times New Roman"/>
      <family val="1"/>
    </font>
    <font>
      <sz val="12"/>
      <name val="Courier"/>
      <family val="3"/>
    </font>
    <font>
      <sz val="7"/>
      <color indexed="8"/>
      <name val="Times New Roman"/>
      <family val="1"/>
    </font>
    <font>
      <sz val="7"/>
      <name val="Times New Roman"/>
      <family val="1"/>
    </font>
    <font>
      <sz val="11"/>
      <color indexed="12"/>
      <name val="Times New Roman"/>
      <family val="1"/>
    </font>
    <font>
      <sz val="14"/>
      <color indexed="62"/>
      <name val="Arial"/>
      <family val="2"/>
    </font>
    <font>
      <b/>
      <u/>
      <sz val="11"/>
      <color indexed="8"/>
      <name val="Times New Roman"/>
      <family val="1"/>
    </font>
    <font>
      <sz val="11"/>
      <color indexed="18"/>
      <name val="Arial"/>
      <family val="2"/>
    </font>
    <font>
      <sz val="11"/>
      <color indexed="10"/>
      <name val="Times New Roman"/>
      <family val="1"/>
    </font>
    <font>
      <sz val="9"/>
      <name val="Times New Roman"/>
      <family val="1"/>
    </font>
    <font>
      <sz val="9"/>
      <color indexed="18"/>
      <name val="Times New Roman"/>
      <family val="1"/>
    </font>
    <font>
      <sz val="9"/>
      <color indexed="22"/>
      <name val="Times New Roman"/>
      <family val="1"/>
    </font>
    <font>
      <sz val="9"/>
      <color indexed="18"/>
      <name val="Arial"/>
      <family val="2"/>
    </font>
    <font>
      <sz val="9"/>
      <color indexed="55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vertAlign val="superscript"/>
      <sz val="11"/>
      <color indexed="8"/>
      <name val="Times New Roman"/>
      <family val="1"/>
    </font>
    <font>
      <sz val="11"/>
      <name val="Arial"/>
      <family val="2"/>
    </font>
    <font>
      <b/>
      <i/>
      <sz val="11"/>
      <name val="Times New Roman"/>
      <family val="1"/>
    </font>
    <font>
      <b/>
      <i/>
      <u/>
      <sz val="11"/>
      <name val="Times New Roman"/>
      <family val="1"/>
    </font>
    <font>
      <sz val="12"/>
      <color indexed="18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b/>
      <i/>
      <sz val="11"/>
      <color indexed="8"/>
      <name val="Times New Roman"/>
      <family val="1"/>
    </font>
    <font>
      <u/>
      <sz val="11"/>
      <color indexed="8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Arial"/>
      <family val="2"/>
    </font>
    <font>
      <sz val="12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19" fillId="0" borderId="0"/>
    <xf numFmtId="0" fontId="45" fillId="0" borderId="0"/>
    <xf numFmtId="0" fontId="46" fillId="0" borderId="0">
      <alignment vertical="center"/>
    </xf>
  </cellStyleXfs>
  <cellXfs count="219">
    <xf numFmtId="0" fontId="0" fillId="0" borderId="0" xfId="0"/>
    <xf numFmtId="164" fontId="2" fillId="2" borderId="0" xfId="0" applyNumberFormat="1" applyFont="1" applyFill="1" applyAlignment="1">
      <alignment vertical="top"/>
    </xf>
    <xf numFmtId="0" fontId="3" fillId="2" borderId="0" xfId="0" applyFont="1" applyFill="1" applyAlignment="1"/>
    <xf numFmtId="164" fontId="3" fillId="2" borderId="0" xfId="0" applyNumberFormat="1" applyFont="1" applyFill="1" applyAlignment="1"/>
    <xf numFmtId="164" fontId="4" fillId="2" borderId="0" xfId="0" applyNumberFormat="1" applyFont="1" applyFill="1" applyAlignment="1"/>
    <xf numFmtId="164" fontId="3" fillId="2" borderId="0" xfId="0" applyNumberFormat="1" applyFont="1" applyFill="1" applyAlignment="1">
      <alignment horizontal="right"/>
    </xf>
    <xf numFmtId="164" fontId="5" fillId="0" borderId="0" xfId="0" applyNumberFormat="1" applyFont="1"/>
    <xf numFmtId="165" fontId="3" fillId="0" borderId="0" xfId="0" applyNumberFormat="1" applyFont="1" applyAlignment="1"/>
    <xf numFmtId="0" fontId="3" fillId="0" borderId="0" xfId="0" applyFont="1" applyAlignment="1"/>
    <xf numFmtId="0" fontId="6" fillId="0" borderId="0" xfId="0" applyFont="1" applyAlignment="1"/>
    <xf numFmtId="0" fontId="7" fillId="0" borderId="0" xfId="0" applyFont="1" applyFill="1"/>
    <xf numFmtId="0" fontId="0" fillId="0" borderId="0" xfId="0" applyFill="1"/>
    <xf numFmtId="164" fontId="8" fillId="0" borderId="0" xfId="0" applyNumberFormat="1" applyFont="1" applyFill="1"/>
    <xf numFmtId="164" fontId="9" fillId="0" borderId="0" xfId="0" applyNumberFormat="1" applyFont="1" applyFill="1"/>
    <xf numFmtId="164" fontId="8" fillId="0" borderId="0" xfId="0" applyNumberFormat="1" applyFont="1" applyFill="1" applyAlignment="1">
      <alignment horizontal="right"/>
    </xf>
    <xf numFmtId="164" fontId="10" fillId="0" borderId="0" xfId="0" applyNumberFormat="1" applyFont="1" applyFill="1"/>
    <xf numFmtId="165" fontId="8" fillId="0" borderId="0" xfId="0" applyNumberFormat="1" applyFont="1" applyFill="1"/>
    <xf numFmtId="0" fontId="8" fillId="0" borderId="0" xfId="0" applyFont="1" applyFill="1"/>
    <xf numFmtId="0" fontId="7" fillId="0" borderId="0" xfId="0" applyFont="1" applyFill="1" applyAlignment="1">
      <alignment vertical="top"/>
    </xf>
    <xf numFmtId="0" fontId="11" fillId="3" borderId="0" xfId="0" applyFont="1" applyFill="1" applyAlignment="1">
      <alignment vertical="top"/>
    </xf>
    <xf numFmtId="0" fontId="11" fillId="3" borderId="0" xfId="0" applyFont="1" applyFill="1"/>
    <xf numFmtId="164" fontId="8" fillId="3" borderId="0" xfId="0" applyNumberFormat="1" applyFont="1" applyFill="1"/>
    <xf numFmtId="164" fontId="12" fillId="3" borderId="0" xfId="0" applyNumberFormat="1" applyFont="1" applyFill="1"/>
    <xf numFmtId="164" fontId="8" fillId="3" borderId="0" xfId="0" applyNumberFormat="1" applyFont="1" applyFill="1" applyAlignment="1">
      <alignment horizontal="right"/>
    </xf>
    <xf numFmtId="164" fontId="10" fillId="0" borderId="0" xfId="0" applyNumberFormat="1" applyFont="1"/>
    <xf numFmtId="165" fontId="8" fillId="0" borderId="0" xfId="0" applyNumberFormat="1" applyFont="1"/>
    <xf numFmtId="0" fontId="8" fillId="0" borderId="0" xfId="0" applyFont="1"/>
    <xf numFmtId="0" fontId="9" fillId="3" borderId="0" xfId="0" applyFont="1" applyFill="1" applyAlignment="1">
      <alignment vertical="top"/>
    </xf>
    <xf numFmtId="0" fontId="13" fillId="3" borderId="1" xfId="0" applyFont="1" applyFill="1" applyBorder="1"/>
    <xf numFmtId="164" fontId="13" fillId="3" borderId="2" xfId="0" applyNumberFormat="1" applyFont="1" applyFill="1" applyBorder="1"/>
    <xf numFmtId="164" fontId="9" fillId="3" borderId="2" xfId="0" applyNumberFormat="1" applyFont="1" applyFill="1" applyBorder="1"/>
    <xf numFmtId="164" fontId="13" fillId="3" borderId="3" xfId="0" applyNumberFormat="1" applyFont="1" applyFill="1" applyBorder="1"/>
    <xf numFmtId="164" fontId="14" fillId="3" borderId="4" xfId="0" applyNumberFormat="1" applyFont="1" applyFill="1" applyBorder="1"/>
    <xf numFmtId="164" fontId="15" fillId="3" borderId="2" xfId="0" applyNumberFormat="1" applyFont="1" applyFill="1" applyBorder="1"/>
    <xf numFmtId="164" fontId="14" fillId="3" borderId="5" xfId="0" applyNumberFormat="1" applyFont="1" applyFill="1" applyBorder="1"/>
    <xf numFmtId="164" fontId="16" fillId="4" borderId="0" xfId="0" applyNumberFormat="1" applyFont="1" applyFill="1" applyBorder="1" applyAlignment="1">
      <alignment wrapText="1"/>
    </xf>
    <xf numFmtId="0" fontId="9" fillId="3" borderId="6" xfId="0" applyFont="1" applyFill="1" applyBorder="1"/>
    <xf numFmtId="164" fontId="9" fillId="3" borderId="7" xfId="0" applyNumberFormat="1" applyFont="1" applyFill="1" applyBorder="1" applyAlignment="1">
      <alignment vertical="top" wrapText="1"/>
    </xf>
    <xf numFmtId="164" fontId="9" fillId="3" borderId="8" xfId="0" applyNumberFormat="1" applyFont="1" applyFill="1" applyBorder="1" applyAlignment="1">
      <alignment vertical="top" wrapText="1"/>
    </xf>
    <xf numFmtId="164" fontId="9" fillId="3" borderId="9" xfId="0" applyNumberFormat="1" applyFont="1" applyFill="1" applyBorder="1"/>
    <xf numFmtId="164" fontId="9" fillId="3" borderId="10" xfId="0" applyNumberFormat="1" applyFont="1" applyFill="1" applyBorder="1"/>
    <xf numFmtId="0" fontId="17" fillId="4" borderId="0" xfId="0" applyFont="1" applyFill="1" applyBorder="1" applyAlignment="1">
      <alignment wrapText="1"/>
    </xf>
    <xf numFmtId="0" fontId="9" fillId="3" borderId="11" xfId="0" applyFont="1" applyFill="1" applyBorder="1" applyAlignment="1">
      <alignment vertical="top"/>
    </xf>
    <xf numFmtId="0" fontId="16" fillId="3" borderId="12" xfId="0" applyFont="1" applyFill="1" applyBorder="1"/>
    <xf numFmtId="164" fontId="9" fillId="0" borderId="13" xfId="0" applyNumberFormat="1" applyFont="1" applyFill="1" applyBorder="1"/>
    <xf numFmtId="164" fontId="16" fillId="3" borderId="14" xfId="0" applyNumberFormat="1" applyFont="1" applyFill="1" applyBorder="1"/>
    <xf numFmtId="164" fontId="16" fillId="3" borderId="0" xfId="0" applyNumberFormat="1" applyFont="1" applyFill="1" applyBorder="1"/>
    <xf numFmtId="164" fontId="16" fillId="3" borderId="11" xfId="0" applyNumberFormat="1" applyFont="1" applyFill="1" applyBorder="1"/>
    <xf numFmtId="164" fontId="16" fillId="4" borderId="0" xfId="0" applyNumberFormat="1" applyFont="1" applyFill="1"/>
    <xf numFmtId="0" fontId="8" fillId="3" borderId="0" xfId="0" applyFont="1" applyFill="1" applyAlignment="1">
      <alignment horizontal="right" vertical="top"/>
    </xf>
    <xf numFmtId="0" fontId="16" fillId="3" borderId="15" xfId="0" applyFont="1" applyFill="1" applyBorder="1"/>
    <xf numFmtId="164" fontId="16" fillId="3" borderId="13" xfId="0" applyNumberFormat="1" applyFont="1" applyFill="1" applyBorder="1"/>
    <xf numFmtId="2" fontId="8" fillId="0" borderId="0" xfId="0" applyNumberFormat="1" applyFont="1"/>
    <xf numFmtId="164" fontId="9" fillId="3" borderId="13" xfId="0" applyNumberFormat="1" applyFont="1" applyFill="1" applyBorder="1"/>
    <xf numFmtId="164" fontId="16" fillId="0" borderId="13" xfId="0" applyNumberFormat="1" applyFont="1" applyFill="1" applyBorder="1"/>
    <xf numFmtId="0" fontId="9" fillId="3" borderId="15" xfId="0" applyFont="1" applyFill="1" applyBorder="1"/>
    <xf numFmtId="0" fontId="16" fillId="3" borderId="16" xfId="0" applyFont="1" applyFill="1" applyBorder="1"/>
    <xf numFmtId="164" fontId="9" fillId="3" borderId="7" xfId="0" applyNumberFormat="1" applyFont="1" applyFill="1" applyBorder="1"/>
    <xf numFmtId="164" fontId="16" fillId="0" borderId="7" xfId="0" applyNumberFormat="1" applyFont="1" applyFill="1" applyBorder="1"/>
    <xf numFmtId="164" fontId="16" fillId="3" borderId="9" xfId="0" applyNumberFormat="1" applyFont="1" applyFill="1" applyBorder="1"/>
    <xf numFmtId="164" fontId="16" fillId="3" borderId="7" xfId="0" applyNumberFormat="1" applyFont="1" applyFill="1" applyBorder="1"/>
    <xf numFmtId="164" fontId="16" fillId="3" borderId="10" xfId="0" applyNumberFormat="1" applyFont="1" applyFill="1" applyBorder="1"/>
    <xf numFmtId="0" fontId="18" fillId="3" borderId="17" xfId="0" applyFont="1" applyFill="1" applyBorder="1"/>
    <xf numFmtId="164" fontId="18" fillId="3" borderId="18" xfId="0" applyNumberFormat="1" applyFont="1" applyFill="1" applyBorder="1"/>
    <xf numFmtId="164" fontId="18" fillId="3" borderId="19" xfId="0" applyNumberFormat="1" applyFont="1" applyFill="1" applyBorder="1"/>
    <xf numFmtId="164" fontId="13" fillId="3" borderId="18" xfId="0" applyNumberFormat="1" applyFont="1" applyFill="1" applyBorder="1"/>
    <xf numFmtId="164" fontId="16" fillId="3" borderId="20" xfId="0" applyNumberFormat="1" applyFont="1" applyFill="1" applyBorder="1"/>
    <xf numFmtId="3" fontId="20" fillId="3" borderId="21" xfId="2" applyNumberFormat="1" applyFont="1" applyFill="1" applyBorder="1" applyAlignment="1">
      <alignment horizontal="right" vertical="center"/>
    </xf>
    <xf numFmtId="164" fontId="9" fillId="3" borderId="4" xfId="0" applyNumberFormat="1" applyFont="1" applyFill="1" applyBorder="1"/>
    <xf numFmtId="164" fontId="16" fillId="3" borderId="10" xfId="0" applyNumberFormat="1" applyFont="1" applyFill="1" applyBorder="1" applyAlignment="1">
      <alignment vertical="top" wrapText="1"/>
    </xf>
    <xf numFmtId="164" fontId="18" fillId="3" borderId="14" xfId="0" applyNumberFormat="1" applyFont="1" applyFill="1" applyBorder="1"/>
    <xf numFmtId="164" fontId="9" fillId="3" borderId="14" xfId="0" applyNumberFormat="1" applyFont="1" applyFill="1" applyBorder="1"/>
    <xf numFmtId="3" fontId="21" fillId="3" borderId="21" xfId="2" applyNumberFormat="1" applyFont="1" applyFill="1" applyBorder="1" applyAlignment="1">
      <alignment horizontal="right" vertical="center"/>
    </xf>
    <xf numFmtId="0" fontId="16" fillId="3" borderId="15" xfId="0" applyFont="1" applyFill="1" applyBorder="1" applyAlignment="1">
      <alignment vertical="top" wrapText="1"/>
    </xf>
    <xf numFmtId="164" fontId="9" fillId="4" borderId="0" xfId="0" applyNumberFormat="1" applyFont="1" applyFill="1"/>
    <xf numFmtId="3" fontId="9" fillId="3" borderId="21" xfId="2" applyNumberFormat="1" applyFont="1" applyFill="1" applyBorder="1" applyAlignment="1">
      <alignment horizontal="right" vertical="center"/>
    </xf>
    <xf numFmtId="3" fontId="9" fillId="0" borderId="21" xfId="2" applyNumberFormat="1" applyFont="1" applyBorder="1" applyAlignment="1">
      <alignment horizontal="right" vertical="center"/>
    </xf>
    <xf numFmtId="0" fontId="8" fillId="3" borderId="0" xfId="0" quotePrefix="1" applyFont="1" applyFill="1" applyBorder="1" applyAlignment="1">
      <alignment horizontal="right" vertical="top"/>
    </xf>
    <xf numFmtId="3" fontId="9" fillId="3" borderId="0" xfId="2" applyNumberFormat="1" applyFont="1" applyFill="1" applyBorder="1" applyAlignment="1">
      <alignment horizontal="right" vertical="center"/>
    </xf>
    <xf numFmtId="3" fontId="9" fillId="0" borderId="0" xfId="2" applyNumberFormat="1" applyFont="1" applyFill="1" applyBorder="1" applyAlignment="1">
      <alignment horizontal="right" vertical="center"/>
    </xf>
    <xf numFmtId="164" fontId="16" fillId="3" borderId="8" xfId="0" applyNumberFormat="1" applyFont="1" applyFill="1" applyBorder="1"/>
    <xf numFmtId="164" fontId="16" fillId="0" borderId="10" xfId="0" applyNumberFormat="1" applyFont="1" applyFill="1" applyBorder="1"/>
    <xf numFmtId="3" fontId="22" fillId="0" borderId="0" xfId="2" applyNumberFormat="1" applyFont="1" applyFill="1" applyBorder="1" applyAlignment="1" applyProtection="1">
      <alignment horizontal="right" vertical="center"/>
    </xf>
    <xf numFmtId="164" fontId="16" fillId="3" borderId="19" xfId="0" applyNumberFormat="1" applyFont="1" applyFill="1" applyBorder="1"/>
    <xf numFmtId="164" fontId="18" fillId="3" borderId="22" xfId="0" applyNumberFormat="1" applyFont="1" applyFill="1" applyBorder="1"/>
    <xf numFmtId="3" fontId="8" fillId="3" borderId="0" xfId="1" applyNumberFormat="1" applyFont="1" applyFill="1"/>
    <xf numFmtId="3" fontId="9" fillId="0" borderId="0" xfId="2" applyNumberFormat="1" applyFont="1" applyFill="1" applyBorder="1" applyAlignment="1" applyProtection="1">
      <alignment horizontal="right" vertical="center"/>
    </xf>
    <xf numFmtId="0" fontId="7" fillId="3" borderId="0" xfId="0" applyFont="1" applyFill="1" applyAlignment="1">
      <alignment vertical="top"/>
    </xf>
    <xf numFmtId="0" fontId="7" fillId="3" borderId="0" xfId="0" applyFont="1" applyFill="1"/>
    <xf numFmtId="164" fontId="9" fillId="3" borderId="0" xfId="0" applyNumberFormat="1" applyFont="1" applyFill="1"/>
    <xf numFmtId="164" fontId="17" fillId="3" borderId="0" xfId="0" applyNumberFormat="1" applyFont="1" applyFill="1"/>
    <xf numFmtId="0" fontId="17" fillId="3" borderId="0" xfId="0" applyFont="1" applyFill="1"/>
    <xf numFmtId="0" fontId="23" fillId="3" borderId="0" xfId="0" applyFont="1" applyFill="1"/>
    <xf numFmtId="165" fontId="12" fillId="0" borderId="0" xfId="0" applyNumberFormat="1" applyFont="1"/>
    <xf numFmtId="0" fontId="12" fillId="0" borderId="0" xfId="0" applyFont="1"/>
    <xf numFmtId="0" fontId="23" fillId="0" borderId="0" xfId="0" applyFont="1"/>
    <xf numFmtId="0" fontId="9" fillId="3" borderId="1" xfId="0" applyFont="1" applyFill="1" applyBorder="1"/>
    <xf numFmtId="164" fontId="14" fillId="3" borderId="2" xfId="0" applyNumberFormat="1" applyFont="1" applyFill="1" applyBorder="1"/>
    <xf numFmtId="164" fontId="15" fillId="3" borderId="3" xfId="0" applyNumberFormat="1" applyFont="1" applyFill="1" applyBorder="1"/>
    <xf numFmtId="164" fontId="24" fillId="3" borderId="2" xfId="0" applyNumberFormat="1" applyFont="1" applyFill="1" applyBorder="1"/>
    <xf numFmtId="164" fontId="16" fillId="3" borderId="5" xfId="0" applyNumberFormat="1" applyFont="1" applyFill="1" applyBorder="1"/>
    <xf numFmtId="0" fontId="25" fillId="0" borderId="0" xfId="0" applyFont="1"/>
    <xf numFmtId="165" fontId="25" fillId="0" borderId="0" xfId="0" applyNumberFormat="1" applyFont="1"/>
    <xf numFmtId="0" fontId="17" fillId="0" borderId="0" xfId="0" applyFont="1"/>
    <xf numFmtId="164" fontId="9" fillId="3" borderId="8" xfId="0" applyNumberFormat="1" applyFont="1" applyFill="1" applyBorder="1"/>
    <xf numFmtId="0" fontId="8" fillId="3" borderId="0" xfId="0" quotePrefix="1" applyFont="1" applyFill="1" applyAlignment="1">
      <alignment horizontal="right" vertical="top"/>
    </xf>
    <xf numFmtId="164" fontId="16" fillId="0" borderId="0" xfId="0" applyNumberFormat="1" applyFont="1" applyFill="1" applyBorder="1"/>
    <xf numFmtId="164" fontId="9" fillId="0" borderId="0" xfId="0" applyNumberFormat="1" applyFont="1" applyFill="1" applyBorder="1"/>
    <xf numFmtId="0" fontId="9" fillId="3" borderId="15" xfId="0" applyFont="1" applyFill="1" applyBorder="1" applyAlignment="1">
      <alignment vertical="top" wrapText="1"/>
    </xf>
    <xf numFmtId="164" fontId="16" fillId="3" borderId="14" xfId="0" applyNumberFormat="1" applyFont="1" applyFill="1" applyBorder="1" applyAlignment="1">
      <alignment vertical="top"/>
    </xf>
    <xf numFmtId="164" fontId="16" fillId="0" borderId="13" xfId="0" applyNumberFormat="1" applyFont="1" applyFill="1" applyBorder="1" applyAlignment="1">
      <alignment vertical="top"/>
    </xf>
    <xf numFmtId="164" fontId="9" fillId="0" borderId="11" xfId="0" applyNumberFormat="1" applyFont="1" applyFill="1" applyBorder="1"/>
    <xf numFmtId="0" fontId="16" fillId="3" borderId="15" xfId="0" applyFont="1" applyFill="1" applyBorder="1" applyAlignment="1">
      <alignment horizontal="left"/>
    </xf>
    <xf numFmtId="164" fontId="16" fillId="0" borderId="14" xfId="0" applyNumberFormat="1" applyFont="1" applyFill="1" applyBorder="1"/>
    <xf numFmtId="164" fontId="9" fillId="3" borderId="0" xfId="0" applyNumberFormat="1" applyFont="1" applyFill="1" applyBorder="1"/>
    <xf numFmtId="164" fontId="9" fillId="3" borderId="11" xfId="0" applyNumberFormat="1" applyFont="1" applyFill="1" applyBorder="1"/>
    <xf numFmtId="164" fontId="18" fillId="0" borderId="14" xfId="0" applyNumberFormat="1" applyFont="1" applyFill="1" applyBorder="1"/>
    <xf numFmtId="164" fontId="17" fillId="3" borderId="0" xfId="0" applyNumberFormat="1" applyFont="1" applyFill="1" applyAlignment="1">
      <alignment horizontal="right"/>
    </xf>
    <xf numFmtId="164" fontId="26" fillId="3" borderId="13" xfId="0" applyNumberFormat="1" applyFont="1" applyFill="1" applyBorder="1"/>
    <xf numFmtId="164" fontId="26" fillId="3" borderId="14" xfId="0" applyNumberFormat="1" applyFont="1" applyFill="1" applyBorder="1"/>
    <xf numFmtId="164" fontId="16" fillId="0" borderId="11" xfId="0" applyNumberFormat="1" applyFont="1" applyFill="1" applyBorder="1"/>
    <xf numFmtId="164" fontId="26" fillId="3" borderId="0" xfId="0" applyNumberFormat="1" applyFont="1" applyFill="1"/>
    <xf numFmtId="164" fontId="17" fillId="0" borderId="0" xfId="0" applyNumberFormat="1" applyFont="1"/>
    <xf numFmtId="165" fontId="17" fillId="0" borderId="0" xfId="0" applyNumberFormat="1" applyFont="1"/>
    <xf numFmtId="10" fontId="27" fillId="3" borderId="0" xfId="1" applyNumberFormat="1" applyFont="1" applyFill="1" applyBorder="1"/>
    <xf numFmtId="164" fontId="28" fillId="3" borderId="0" xfId="0" applyNumberFormat="1" applyFont="1" applyFill="1" applyAlignment="1">
      <alignment horizontal="right"/>
    </xf>
    <xf numFmtId="0" fontId="8" fillId="3" borderId="0" xfId="0" applyFont="1" applyFill="1" applyBorder="1" applyAlignment="1">
      <alignment horizontal="right" vertical="top"/>
    </xf>
    <xf numFmtId="164" fontId="27" fillId="3" borderId="0" xfId="0" applyNumberFormat="1" applyFont="1" applyFill="1" applyBorder="1"/>
    <xf numFmtId="0" fontId="16" fillId="3" borderId="16" xfId="0" applyFont="1" applyFill="1" applyBorder="1" applyAlignment="1">
      <alignment vertical="top"/>
    </xf>
    <xf numFmtId="164" fontId="9" fillId="0" borderId="7" xfId="0" applyNumberFormat="1" applyFont="1" applyFill="1" applyBorder="1"/>
    <xf numFmtId="164" fontId="16" fillId="0" borderId="8" xfId="0" applyNumberFormat="1" applyFont="1" applyFill="1" applyBorder="1"/>
    <xf numFmtId="164" fontId="16" fillId="0" borderId="9" xfId="0" applyNumberFormat="1" applyFont="1" applyFill="1" applyBorder="1"/>
    <xf numFmtId="164" fontId="9" fillId="0" borderId="10" xfId="0" applyNumberFormat="1" applyFont="1" applyFill="1" applyBorder="1"/>
    <xf numFmtId="164" fontId="29" fillId="3" borderId="0" xfId="0" applyNumberFormat="1" applyFont="1" applyFill="1" applyBorder="1"/>
    <xf numFmtId="164" fontId="22" fillId="3" borderId="0" xfId="0" applyNumberFormat="1" applyFont="1" applyFill="1"/>
    <xf numFmtId="0" fontId="9" fillId="3" borderId="0" xfId="0" applyFont="1" applyFill="1"/>
    <xf numFmtId="0" fontId="16" fillId="3" borderId="17" xfId="0" applyFont="1" applyFill="1" applyBorder="1"/>
    <xf numFmtId="164" fontId="16" fillId="3" borderId="18" xfId="0" applyNumberFormat="1" applyFont="1" applyFill="1" applyBorder="1"/>
    <xf numFmtId="164" fontId="16" fillId="0" borderId="19" xfId="0" applyNumberFormat="1" applyFont="1" applyFill="1" applyBorder="1"/>
    <xf numFmtId="164" fontId="16" fillId="3" borderId="23" xfId="0" applyNumberFormat="1" applyFont="1" applyFill="1" applyBorder="1"/>
    <xf numFmtId="164" fontId="16" fillId="3" borderId="22" xfId="0" applyNumberFormat="1" applyFont="1" applyFill="1" applyBorder="1"/>
    <xf numFmtId="0" fontId="9" fillId="3" borderId="0" xfId="0" quotePrefix="1" applyFont="1" applyFill="1" applyAlignment="1">
      <alignment horizontal="right" vertical="top"/>
    </xf>
    <xf numFmtId="0" fontId="16" fillId="4" borderId="0" xfId="0" applyFont="1" applyFill="1" applyBorder="1"/>
    <xf numFmtId="164" fontId="16" fillId="4" borderId="0" xfId="0" applyNumberFormat="1" applyFont="1" applyFill="1" applyBorder="1"/>
    <xf numFmtId="3" fontId="16" fillId="4" borderId="0" xfId="1" applyNumberFormat="1" applyFont="1" applyFill="1" applyBorder="1"/>
    <xf numFmtId="164" fontId="9" fillId="4" borderId="0" xfId="0" applyNumberFormat="1" applyFont="1" applyFill="1" applyBorder="1"/>
    <xf numFmtId="164" fontId="17" fillId="4" borderId="0" xfId="0" applyNumberFormat="1" applyFont="1" applyFill="1" applyBorder="1"/>
    <xf numFmtId="3" fontId="27" fillId="4" borderId="0" xfId="1" applyNumberFormat="1" applyFont="1" applyFill="1" applyBorder="1"/>
    <xf numFmtId="164" fontId="28" fillId="0" borderId="0" xfId="0" applyNumberFormat="1" applyFont="1"/>
    <xf numFmtId="165" fontId="28" fillId="0" borderId="0" xfId="0" applyNumberFormat="1" applyFont="1"/>
    <xf numFmtId="0" fontId="28" fillId="0" borderId="0" xfId="0" applyFont="1"/>
    <xf numFmtId="0" fontId="30" fillId="0" borderId="0" xfId="0" applyFont="1"/>
    <xf numFmtId="0" fontId="9" fillId="4" borderId="0" xfId="0" applyFont="1" applyFill="1" applyBorder="1"/>
    <xf numFmtId="0" fontId="28" fillId="3" borderId="0" xfId="0" applyFont="1" applyFill="1" applyAlignment="1">
      <alignment vertical="top"/>
    </xf>
    <xf numFmtId="0" fontId="31" fillId="3" borderId="0" xfId="0" applyFont="1" applyFill="1" applyBorder="1"/>
    <xf numFmtId="164" fontId="32" fillId="3" borderId="0" xfId="0" applyNumberFormat="1" applyFont="1" applyFill="1" applyBorder="1"/>
    <xf numFmtId="164" fontId="17" fillId="3" borderId="0" xfId="0" applyNumberFormat="1" applyFont="1" applyFill="1" applyBorder="1"/>
    <xf numFmtId="0" fontId="13" fillId="3" borderId="24" xfId="0" applyFont="1" applyFill="1" applyBorder="1"/>
    <xf numFmtId="0" fontId="9" fillId="3" borderId="11" xfId="0" quotePrefix="1" applyFont="1" applyFill="1" applyBorder="1" applyAlignment="1">
      <alignment horizontal="right" vertical="top"/>
    </xf>
    <xf numFmtId="0" fontId="9" fillId="3" borderId="0" xfId="0" applyFont="1" applyFill="1" applyAlignment="1">
      <alignment horizontal="right" vertical="top"/>
    </xf>
    <xf numFmtId="164" fontId="25" fillId="0" borderId="0" xfId="0" applyNumberFormat="1" applyFont="1"/>
    <xf numFmtId="0" fontId="9" fillId="3" borderId="12" xfId="0" applyFont="1" applyFill="1" applyBorder="1"/>
    <xf numFmtId="164" fontId="9" fillId="0" borderId="9" xfId="0" applyNumberFormat="1" applyFont="1" applyFill="1" applyBorder="1"/>
    <xf numFmtId="0" fontId="16" fillId="3" borderId="6" xfId="0" applyFont="1" applyFill="1" applyBorder="1"/>
    <xf numFmtId="0" fontId="18" fillId="3" borderId="24" xfId="0" applyFont="1" applyFill="1" applyBorder="1"/>
    <xf numFmtId="0" fontId="18" fillId="3" borderId="15" xfId="0" applyFont="1" applyFill="1" applyBorder="1"/>
    <xf numFmtId="164" fontId="5" fillId="3" borderId="0" xfId="0" applyNumberFormat="1" applyFont="1" applyFill="1" applyAlignment="1">
      <alignment horizontal="right"/>
    </xf>
    <xf numFmtId="164" fontId="16" fillId="3" borderId="19" xfId="0" applyNumberFormat="1" applyFont="1" applyFill="1" applyBorder="1" applyAlignment="1">
      <alignment horizontal="right"/>
    </xf>
    <xf numFmtId="0" fontId="33" fillId="3" borderId="0" xfId="0" quotePrefix="1" applyFont="1" applyFill="1" applyBorder="1" applyAlignment="1">
      <alignment horizontal="right" vertical="top"/>
    </xf>
    <xf numFmtId="0" fontId="34" fillId="3" borderId="0" xfId="0" applyFont="1" applyFill="1" applyBorder="1"/>
    <xf numFmtId="165" fontId="9" fillId="0" borderId="0" xfId="0" applyNumberFormat="1" applyFont="1"/>
    <xf numFmtId="0" fontId="9" fillId="0" borderId="0" xfId="0" applyFont="1"/>
    <xf numFmtId="0" fontId="35" fillId="0" borderId="0" xfId="0" applyFont="1"/>
    <xf numFmtId="0" fontId="36" fillId="3" borderId="1" xfId="0" applyFont="1" applyFill="1" applyBorder="1"/>
    <xf numFmtId="164" fontId="37" fillId="3" borderId="2" xfId="0" applyNumberFormat="1" applyFont="1" applyFill="1" applyBorder="1"/>
    <xf numFmtId="164" fontId="36" fillId="3" borderId="4" xfId="0" applyNumberFormat="1" applyFont="1" applyFill="1" applyBorder="1"/>
    <xf numFmtId="164" fontId="16" fillId="3" borderId="0" xfId="0" applyNumberFormat="1" applyFont="1" applyFill="1" applyBorder="1" applyAlignment="1">
      <alignment wrapText="1"/>
    </xf>
    <xf numFmtId="0" fontId="1" fillId="3" borderId="0" xfId="0" applyFont="1" applyFill="1"/>
    <xf numFmtId="164" fontId="35" fillId="0" borderId="0" xfId="0" applyNumberFormat="1" applyFont="1"/>
    <xf numFmtId="0" fontId="1" fillId="3" borderId="0" xfId="0" applyFont="1" applyFill="1" applyAlignment="1">
      <alignment vertical="top"/>
    </xf>
    <xf numFmtId="0" fontId="18" fillId="3" borderId="15" xfId="0" applyFont="1" applyFill="1" applyBorder="1" applyAlignment="1">
      <alignment wrapText="1"/>
    </xf>
    <xf numFmtId="164" fontId="16" fillId="3" borderId="13" xfId="0" applyNumberFormat="1" applyFont="1" applyFill="1" applyBorder="1" applyAlignment="1">
      <alignment horizontal="right"/>
    </xf>
    <xf numFmtId="164" fontId="18" fillId="3" borderId="14" xfId="0" applyNumberFormat="1" applyFont="1" applyFill="1" applyBorder="1" applyAlignment="1">
      <alignment horizontal="right"/>
    </xf>
    <xf numFmtId="0" fontId="38" fillId="3" borderId="0" xfId="0" applyFont="1" applyFill="1" applyBorder="1" applyAlignment="1">
      <alignment wrapText="1"/>
    </xf>
    <xf numFmtId="164" fontId="39" fillId="3" borderId="0" xfId="0" applyNumberFormat="1" applyFont="1" applyFill="1" applyBorder="1"/>
    <xf numFmtId="0" fontId="27" fillId="3" borderId="0" xfId="0" applyFont="1" applyFill="1" applyBorder="1" applyAlignment="1">
      <alignment horizontal="right" vertical="top"/>
    </xf>
    <xf numFmtId="0" fontId="16" fillId="3" borderId="15" xfId="0" applyFont="1" applyFill="1" applyBorder="1" applyAlignment="1">
      <alignment wrapText="1"/>
    </xf>
    <xf numFmtId="164" fontId="16" fillId="3" borderId="14" xfId="0" applyNumberFormat="1" applyFont="1" applyFill="1" applyBorder="1" applyAlignment="1">
      <alignment horizontal="right"/>
    </xf>
    <xf numFmtId="164" fontId="16" fillId="3" borderId="0" xfId="0" applyNumberFormat="1" applyFont="1" applyFill="1"/>
    <xf numFmtId="0" fontId="40" fillId="0" borderId="0" xfId="0" applyFont="1"/>
    <xf numFmtId="0" fontId="41" fillId="3" borderId="12" xfId="0" applyFont="1" applyFill="1" applyBorder="1"/>
    <xf numFmtId="164" fontId="16" fillId="3" borderId="0" xfId="0" applyNumberFormat="1" applyFont="1" applyFill="1" applyBorder="1" applyAlignment="1">
      <alignment horizontal="right"/>
    </xf>
    <xf numFmtId="0" fontId="36" fillId="3" borderId="12" xfId="0" applyFont="1" applyFill="1" applyBorder="1"/>
    <xf numFmtId="164" fontId="41" fillId="3" borderId="0" xfId="0" applyNumberFormat="1" applyFont="1" applyFill="1" applyBorder="1" applyAlignment="1">
      <alignment horizontal="right"/>
    </xf>
    <xf numFmtId="0" fontId="13" fillId="3" borderId="12" xfId="0" applyFont="1" applyFill="1" applyBorder="1"/>
    <xf numFmtId="164" fontId="18" fillId="3" borderId="0" xfId="0" applyNumberFormat="1" applyFont="1" applyFill="1" applyBorder="1" applyAlignment="1">
      <alignment horizontal="right"/>
    </xf>
    <xf numFmtId="164" fontId="39" fillId="3" borderId="0" xfId="0" applyNumberFormat="1" applyFont="1" applyFill="1"/>
    <xf numFmtId="0" fontId="14" fillId="3" borderId="12" xfId="0" applyFont="1" applyFill="1" applyBorder="1"/>
    <xf numFmtId="0" fontId="9" fillId="3" borderId="14" xfId="0" applyFont="1" applyFill="1" applyBorder="1"/>
    <xf numFmtId="0" fontId="18" fillId="3" borderId="12" xfId="0" applyFont="1" applyFill="1" applyBorder="1"/>
    <xf numFmtId="164" fontId="9" fillId="3" borderId="14" xfId="0" applyNumberFormat="1" applyFont="1" applyFill="1" applyBorder="1" applyAlignment="1">
      <alignment horizontal="right"/>
    </xf>
    <xf numFmtId="0" fontId="42" fillId="3" borderId="12" xfId="0" applyFont="1" applyFill="1" applyBorder="1"/>
    <xf numFmtId="164" fontId="9" fillId="3" borderId="0" xfId="0" applyNumberFormat="1" applyFont="1" applyFill="1" applyBorder="1" applyAlignment="1">
      <alignment horizontal="right"/>
    </xf>
    <xf numFmtId="0" fontId="16" fillId="3" borderId="25" xfId="0" applyFont="1" applyFill="1" applyBorder="1"/>
    <xf numFmtId="164" fontId="16" fillId="3" borderId="23" xfId="0" applyNumberFormat="1" applyFont="1" applyFill="1" applyBorder="1" applyAlignment="1">
      <alignment horizontal="right"/>
    </xf>
    <xf numFmtId="164" fontId="9" fillId="3" borderId="19" xfId="0" applyNumberFormat="1" applyFont="1" applyFill="1" applyBorder="1" applyAlignment="1">
      <alignment horizontal="right"/>
    </xf>
    <xf numFmtId="0" fontId="1" fillId="3" borderId="0" xfId="0" quotePrefix="1" applyFont="1" applyFill="1" applyBorder="1" applyAlignment="1">
      <alignment horizontal="right" vertical="top"/>
    </xf>
    <xf numFmtId="164" fontId="38" fillId="0" borderId="0" xfId="0" applyNumberFormat="1" applyFont="1"/>
    <xf numFmtId="165" fontId="1" fillId="0" borderId="0" xfId="0" applyNumberFormat="1" applyFont="1"/>
    <xf numFmtId="0" fontId="1" fillId="0" borderId="0" xfId="0" applyFont="1"/>
    <xf numFmtId="0" fontId="8" fillId="0" borderId="0" xfId="0" applyFont="1" applyAlignment="1">
      <alignment vertical="top"/>
    </xf>
    <xf numFmtId="164" fontId="8" fillId="0" borderId="0" xfId="0" applyNumberFormat="1" applyFont="1"/>
    <xf numFmtId="164" fontId="9" fillId="0" borderId="0" xfId="0" applyNumberFormat="1" applyFont="1"/>
    <xf numFmtId="164" fontId="8" fillId="0" borderId="0" xfId="0" applyNumberFormat="1" applyFont="1" applyAlignment="1">
      <alignment horizontal="right"/>
    </xf>
    <xf numFmtId="165" fontId="9" fillId="0" borderId="0" xfId="0" applyNumberFormat="1" applyFont="1" applyFill="1"/>
    <xf numFmtId="0" fontId="9" fillId="0" borderId="0" xfId="0" applyFont="1" applyFill="1"/>
    <xf numFmtId="0" fontId="35" fillId="0" borderId="0" xfId="0" applyFont="1" applyFill="1"/>
    <xf numFmtId="164" fontId="16" fillId="4" borderId="15" xfId="0" applyNumberFormat="1" applyFont="1" applyFill="1" applyBorder="1" applyAlignment="1">
      <alignment wrapText="1"/>
    </xf>
    <xf numFmtId="0" fontId="17" fillId="0" borderId="15" xfId="0" applyFont="1" applyBorder="1" applyAlignment="1">
      <alignment wrapText="1"/>
    </xf>
  </cellXfs>
  <cellStyles count="5">
    <cellStyle name="Normaali" xfId="0" builtinId="0"/>
    <cellStyle name="Normaali 2" xfId="3"/>
    <cellStyle name="Prosentti" xfId="1" builtinId="5"/>
    <cellStyle name="一般_NTA list 20080807" xfId="4"/>
    <cellStyle name="一般_提供資料income 1 96-05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207</xdr:row>
      <xdr:rowOff>0</xdr:rowOff>
    </xdr:from>
    <xdr:to>
      <xdr:col>3</xdr:col>
      <xdr:colOff>0</xdr:colOff>
      <xdr:row>207</xdr:row>
      <xdr:rowOff>0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4867275" y="421862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8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207</xdr:row>
      <xdr:rowOff>0</xdr:rowOff>
    </xdr:from>
    <xdr:to>
      <xdr:col>3</xdr:col>
      <xdr:colOff>0</xdr:colOff>
      <xdr:row>207</xdr:row>
      <xdr:rowOff>0</xdr:rowOff>
    </xdr:to>
    <xdr:sp macro="" textlink="">
      <xdr:nvSpPr>
        <xdr:cNvPr id="3" name="AutoShape 2"/>
        <xdr:cNvSpPr>
          <a:spLocks/>
        </xdr:cNvSpPr>
      </xdr:nvSpPr>
      <xdr:spPr bwMode="auto">
        <a:xfrm>
          <a:off x="4867275" y="421862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8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hankkeet/NTA%20-%20Suomi/Makrokontrollit/Kestokulutusinvestoinni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estokulutusinvestoinnit"/>
    </sheetNames>
    <sheetDataSet>
      <sheetData sheetId="0">
        <row r="2">
          <cell r="B2">
            <v>446.15789535396368</v>
          </cell>
          <cell r="C2">
            <v>415.30193314992403</v>
          </cell>
          <cell r="D2">
            <v>395.00639493414792</v>
          </cell>
          <cell r="E2">
            <v>440.69564222490828</v>
          </cell>
          <cell r="F2">
            <v>671.8361619005866</v>
          </cell>
          <cell r="G2">
            <v>743.4189854298686</v>
          </cell>
          <cell r="H2">
            <v>819.6318668414508</v>
          </cell>
          <cell r="I2">
            <v>1045.2625969695105</v>
          </cell>
          <cell r="J2">
            <v>1133.4267810696454</v>
          </cell>
          <cell r="K2">
            <v>1231.4030890257825</v>
          </cell>
          <cell r="L2">
            <v>1418.5486556771712</v>
          </cell>
          <cell r="M2">
            <v>1493.5387860782648</v>
          </cell>
          <cell r="N2">
            <v>1707.0694640601164</v>
          </cell>
          <cell r="O2">
            <v>2148.2111418102136</v>
          </cell>
          <cell r="P2">
            <v>682.39436896023017</v>
          </cell>
          <cell r="Q2">
            <v>197.45528586873843</v>
          </cell>
          <cell r="R2">
            <v>-657.84942132971446</v>
          </cell>
          <cell r="S2">
            <v>-1097.6494266952368</v>
          </cell>
          <cell r="T2">
            <v>-1037.6597604183089</v>
          </cell>
          <cell r="U2">
            <v>-452.3464791752267</v>
          </cell>
          <cell r="V2">
            <v>487.21329483736372</v>
          </cell>
          <cell r="W2">
            <v>908.44746696669472</v>
          </cell>
          <cell r="X2">
            <v>1009.4655879110569</v>
          </cell>
          <cell r="Y2">
            <v>1488.0259163028413</v>
          </cell>
          <cell r="Z2">
            <v>1688.7917918268413</v>
          </cell>
          <cell r="AA2">
            <v>1615.2915927743279</v>
          </cell>
          <cell r="AB2">
            <v>1196.4526464406508</v>
          </cell>
          <cell r="AC2">
            <v>1399.235476857677</v>
          </cell>
          <cell r="AD2">
            <v>1882.3012636466447</v>
          </cell>
          <cell r="AE2">
            <v>1704.3179887063588</v>
          </cell>
          <cell r="AF2">
            <v>1824.1171413503989</v>
          </cell>
          <cell r="AG2">
            <v>1948.6604760362188</v>
          </cell>
          <cell r="AH2">
            <v>1597.133995570789</v>
          </cell>
        </row>
      </sheetData>
    </sheetDataSet>
  </externalBook>
</externalLink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9"/>
  <sheetViews>
    <sheetView tabSelected="1" workbookViewId="0"/>
  </sheetViews>
  <sheetFormatPr defaultRowHeight="15.75"/>
  <cols>
    <col min="1" max="1" width="12.625" style="210" customWidth="1"/>
    <col min="2" max="2" width="39.625" style="26" customWidth="1"/>
    <col min="3" max="3" width="11.625" style="211" customWidth="1"/>
    <col min="4" max="7" width="10.75" style="211" customWidth="1"/>
    <col min="8" max="8" width="10.75" style="212" customWidth="1"/>
    <col min="9" max="9" width="9.875" style="211" customWidth="1"/>
    <col min="10" max="10" width="11.125" style="211" customWidth="1"/>
    <col min="11" max="11" width="6.25" style="213" customWidth="1"/>
    <col min="12" max="12" width="9.5" style="12" customWidth="1"/>
    <col min="13" max="13" width="11.5" style="25" bestFit="1" customWidth="1"/>
    <col min="14" max="14" width="11.25" style="26" customWidth="1"/>
    <col min="15" max="15" width="12.25" customWidth="1"/>
  </cols>
  <sheetData>
    <row r="1" spans="1:14" s="9" customFormat="1" ht="20.25">
      <c r="A1" s="1" t="s">
        <v>0</v>
      </c>
      <c r="B1" s="2"/>
      <c r="C1" s="3"/>
      <c r="D1" s="3"/>
      <c r="E1" s="3"/>
      <c r="F1" s="3"/>
      <c r="G1" s="3"/>
      <c r="H1" s="4"/>
      <c r="I1" s="3"/>
      <c r="J1" s="3"/>
      <c r="K1" s="5"/>
      <c r="L1" s="6"/>
      <c r="M1" s="7"/>
      <c r="N1" s="8"/>
    </row>
    <row r="2" spans="1:14" s="11" customFormat="1">
      <c r="A2" s="10" t="s">
        <v>1</v>
      </c>
      <c r="C2" s="12"/>
      <c r="D2" s="12"/>
      <c r="E2" s="12"/>
      <c r="F2" s="12"/>
      <c r="G2" s="12"/>
      <c r="H2" s="13"/>
      <c r="I2" s="12"/>
      <c r="J2" s="12"/>
      <c r="K2" s="14"/>
      <c r="L2" s="15"/>
      <c r="M2" s="16"/>
      <c r="N2" s="17"/>
    </row>
    <row r="3" spans="1:14" s="11" customFormat="1">
      <c r="A3" s="18"/>
      <c r="B3" s="10"/>
      <c r="C3" s="12"/>
      <c r="D3" s="12"/>
      <c r="E3" s="12"/>
      <c r="F3" s="12"/>
      <c r="G3" s="12"/>
      <c r="H3" s="13"/>
      <c r="I3" s="12"/>
      <c r="J3" s="12"/>
      <c r="K3" s="14"/>
      <c r="L3" s="15"/>
      <c r="M3" s="16"/>
      <c r="N3" s="17"/>
    </row>
    <row r="4" spans="1:14" ht="19.5" thickBot="1">
      <c r="A4" s="19" t="s">
        <v>2</v>
      </c>
      <c r="B4" s="20" t="s">
        <v>3</v>
      </c>
      <c r="C4" s="21"/>
      <c r="D4" s="21"/>
      <c r="E4" s="21"/>
      <c r="F4" s="21"/>
      <c r="G4" s="21"/>
      <c r="H4" s="22" t="s">
        <v>4</v>
      </c>
      <c r="I4" s="21"/>
      <c r="J4" s="21"/>
      <c r="K4" s="23"/>
      <c r="L4" s="24"/>
    </row>
    <row r="5" spans="1:14">
      <c r="A5" s="27"/>
      <c r="B5" s="28" t="s">
        <v>5</v>
      </c>
      <c r="C5" s="29" t="s">
        <v>6</v>
      </c>
      <c r="D5" s="30"/>
      <c r="E5" s="31" t="s">
        <v>7</v>
      </c>
      <c r="F5" s="32"/>
      <c r="G5" s="33"/>
      <c r="H5" s="34"/>
      <c r="I5" s="35" t="s">
        <v>8</v>
      </c>
      <c r="J5" s="21"/>
      <c r="K5" s="23"/>
      <c r="L5" s="24"/>
    </row>
    <row r="6" spans="1:14" ht="30">
      <c r="A6" s="27"/>
      <c r="B6" s="36"/>
      <c r="C6" s="37" t="s">
        <v>9</v>
      </c>
      <c r="D6" s="38" t="s">
        <v>10</v>
      </c>
      <c r="E6" s="37" t="s">
        <v>9</v>
      </c>
      <c r="F6" s="38" t="s">
        <v>10</v>
      </c>
      <c r="G6" s="39"/>
      <c r="H6" s="40"/>
      <c r="I6" s="41"/>
      <c r="J6" s="21"/>
      <c r="K6" s="23"/>
      <c r="L6" s="24"/>
    </row>
    <row r="7" spans="1:14">
      <c r="A7" s="42"/>
      <c r="B7" s="43" t="s">
        <v>11</v>
      </c>
      <c r="C7" s="44">
        <v>73301</v>
      </c>
      <c r="D7" s="45"/>
      <c r="E7" s="46">
        <f>C7</f>
        <v>73301</v>
      </c>
      <c r="F7" s="45"/>
      <c r="G7" s="46"/>
      <c r="H7" s="47"/>
      <c r="I7" s="48"/>
      <c r="J7" s="21"/>
      <c r="K7" s="23"/>
      <c r="L7" s="24"/>
    </row>
    <row r="8" spans="1:14">
      <c r="A8" s="49"/>
      <c r="B8" s="50" t="s">
        <v>12</v>
      </c>
      <c r="C8" s="44">
        <v>21287</v>
      </c>
      <c r="D8" s="45"/>
      <c r="E8" s="51">
        <f>C8</f>
        <v>21287</v>
      </c>
      <c r="F8" s="45"/>
      <c r="G8" s="46"/>
      <c r="H8" s="47"/>
      <c r="I8" s="48"/>
      <c r="J8" s="21"/>
      <c r="K8" s="23"/>
      <c r="L8" s="24"/>
      <c r="M8" s="52"/>
    </row>
    <row r="9" spans="1:14">
      <c r="A9" s="49"/>
      <c r="B9" s="50" t="s">
        <v>13</v>
      </c>
      <c r="C9" s="44">
        <v>-2816</v>
      </c>
      <c r="D9" s="45"/>
      <c r="E9" s="51">
        <f>C9</f>
        <v>-2816</v>
      </c>
      <c r="F9" s="45"/>
      <c r="G9" s="46"/>
      <c r="H9" s="47"/>
      <c r="I9" s="48"/>
      <c r="J9" s="21"/>
      <c r="K9" s="23"/>
      <c r="L9" s="24"/>
    </row>
    <row r="10" spans="1:14">
      <c r="A10" s="49"/>
      <c r="B10" s="43" t="s">
        <v>14</v>
      </c>
      <c r="C10" s="44">
        <v>38270</v>
      </c>
      <c r="D10" s="45"/>
      <c r="E10" s="51">
        <f>C10</f>
        <v>38270</v>
      </c>
      <c r="F10" s="45"/>
      <c r="G10" s="46"/>
      <c r="H10" s="47"/>
      <c r="I10" s="48"/>
      <c r="J10" s="21"/>
      <c r="K10" s="23"/>
      <c r="L10" s="24"/>
    </row>
    <row r="11" spans="1:14">
      <c r="A11" s="49"/>
      <c r="B11" s="43" t="s">
        <v>15</v>
      </c>
      <c r="C11" s="44">
        <v>22303</v>
      </c>
      <c r="D11" s="45"/>
      <c r="E11" s="51"/>
      <c r="F11" s="45"/>
      <c r="G11" s="46"/>
      <c r="H11" s="47"/>
      <c r="I11" s="48"/>
      <c r="J11" s="21"/>
      <c r="K11" s="23"/>
      <c r="L11" s="24"/>
    </row>
    <row r="12" spans="1:14">
      <c r="A12" s="49"/>
      <c r="B12" s="50" t="s">
        <v>16</v>
      </c>
      <c r="C12" s="53"/>
      <c r="D12" s="54">
        <v>98190</v>
      </c>
      <c r="E12" s="51"/>
      <c r="F12" s="45">
        <f>D12</f>
        <v>98190</v>
      </c>
      <c r="G12" s="51"/>
      <c r="H12" s="47"/>
      <c r="I12" s="48"/>
      <c r="J12" s="21"/>
      <c r="K12" s="23"/>
      <c r="L12" s="24"/>
    </row>
    <row r="13" spans="1:14">
      <c r="A13" s="49"/>
      <c r="B13" s="55" t="s">
        <v>17</v>
      </c>
      <c r="C13" s="53"/>
      <c r="D13" s="54">
        <v>11503</v>
      </c>
      <c r="E13" s="51"/>
      <c r="F13" s="45">
        <f>D13</f>
        <v>11503</v>
      </c>
      <c r="G13" s="51"/>
      <c r="H13" s="47"/>
      <c r="I13" s="48"/>
      <c r="J13" s="21"/>
      <c r="K13" s="23"/>
      <c r="L13" s="24"/>
    </row>
    <row r="14" spans="1:14">
      <c r="A14" s="49"/>
      <c r="B14" s="50" t="s">
        <v>18</v>
      </c>
      <c r="C14" s="53"/>
      <c r="D14" s="44">
        <v>32077</v>
      </c>
      <c r="E14" s="51"/>
      <c r="F14" s="46">
        <f>D14-C11</f>
        <v>9774</v>
      </c>
      <c r="G14" s="51"/>
      <c r="H14" s="47"/>
      <c r="I14" s="48"/>
      <c r="J14" s="21"/>
      <c r="K14" s="23"/>
      <c r="L14" s="24"/>
    </row>
    <row r="15" spans="1:14">
      <c r="A15" s="49"/>
      <c r="B15" s="56" t="s">
        <v>19</v>
      </c>
      <c r="C15" s="57"/>
      <c r="D15" s="58">
        <v>10575</v>
      </c>
      <c r="E15" s="59"/>
      <c r="F15" s="59">
        <f>D15</f>
        <v>10575</v>
      </c>
      <c r="G15" s="60"/>
      <c r="H15" s="61"/>
      <c r="I15" s="48"/>
      <c r="J15" s="21"/>
      <c r="K15" s="23"/>
      <c r="L15" s="24"/>
    </row>
    <row r="16" spans="1:14" ht="16.5" thickBot="1">
      <c r="A16" s="49"/>
      <c r="B16" s="62" t="s">
        <v>20</v>
      </c>
      <c r="C16" s="63">
        <f>SUM(C7:C15)</f>
        <v>152345</v>
      </c>
      <c r="D16" s="64">
        <f>SUM(D8:D15)</f>
        <v>152345</v>
      </c>
      <c r="E16" s="63">
        <f>SUM(E7:E15)</f>
        <v>130042</v>
      </c>
      <c r="F16" s="64">
        <f>SUM(F7:F15)</f>
        <v>130042</v>
      </c>
      <c r="G16" s="65"/>
      <c r="H16" s="66"/>
      <c r="I16" s="48" t="str">
        <f>IF(ABS(C16-D16)&lt;9, "yes","no!")</f>
        <v>yes</v>
      </c>
      <c r="J16" s="21"/>
      <c r="K16" s="67"/>
      <c r="L16" s="24"/>
    </row>
    <row r="17" spans="1:14">
      <c r="A17" s="49"/>
      <c r="B17" s="28" t="s">
        <v>21</v>
      </c>
      <c r="C17" s="29" t="s">
        <v>6</v>
      </c>
      <c r="D17" s="30"/>
      <c r="E17" s="31" t="s">
        <v>7</v>
      </c>
      <c r="F17" s="68"/>
      <c r="G17" s="29" t="s">
        <v>22</v>
      </c>
      <c r="H17" s="34"/>
      <c r="I17" s="48" t="str">
        <f>IF(ABS(E16-F16)&lt;9, "yes","no!")</f>
        <v>yes</v>
      </c>
      <c r="J17" s="21"/>
      <c r="K17" s="67"/>
      <c r="L17" s="24"/>
    </row>
    <row r="18" spans="1:14" ht="45">
      <c r="A18" s="49"/>
      <c r="B18" s="36"/>
      <c r="C18" s="37" t="s">
        <v>9</v>
      </c>
      <c r="D18" s="38"/>
      <c r="E18" s="37" t="s">
        <v>9</v>
      </c>
      <c r="F18" s="38"/>
      <c r="G18" s="37" t="s">
        <v>23</v>
      </c>
      <c r="H18" s="69" t="s">
        <v>24</v>
      </c>
      <c r="I18" s="48"/>
      <c r="J18" s="21"/>
      <c r="K18" s="67"/>
      <c r="L18" s="24"/>
    </row>
    <row r="19" spans="1:14">
      <c r="A19" s="49"/>
      <c r="B19" s="43" t="s">
        <v>11</v>
      </c>
      <c r="C19" s="51">
        <f>C7-G39</f>
        <v>73656</v>
      </c>
      <c r="D19" s="70"/>
      <c r="E19" s="51">
        <f>C19</f>
        <v>73656</v>
      </c>
      <c r="F19" s="45"/>
      <c r="G19" s="53"/>
      <c r="H19" s="47"/>
      <c r="I19" s="48"/>
      <c r="J19" s="21"/>
      <c r="K19" s="67"/>
      <c r="L19" s="24"/>
    </row>
    <row r="20" spans="1:14">
      <c r="A20" s="49"/>
      <c r="B20" s="50" t="s">
        <v>12</v>
      </c>
      <c r="C20" s="51">
        <f>C8-G40</f>
        <v>20953</v>
      </c>
      <c r="D20" s="70"/>
      <c r="E20" s="51">
        <f>C20</f>
        <v>20953</v>
      </c>
      <c r="F20" s="45"/>
      <c r="G20" s="53"/>
      <c r="H20" s="47"/>
      <c r="I20" s="48"/>
      <c r="J20" s="21"/>
      <c r="K20" s="67"/>
      <c r="L20" s="24"/>
    </row>
    <row r="21" spans="1:14">
      <c r="A21" s="49"/>
      <c r="B21" s="50" t="s">
        <v>13</v>
      </c>
      <c r="C21" s="51">
        <f>C9+H46</f>
        <v>-1928</v>
      </c>
      <c r="D21" s="70"/>
      <c r="E21" s="51">
        <f>C21</f>
        <v>-1928</v>
      </c>
      <c r="F21" s="45"/>
      <c r="G21" s="53"/>
      <c r="H21" s="47"/>
      <c r="I21" s="48"/>
      <c r="J21" s="21"/>
      <c r="K21" s="67"/>
      <c r="L21" s="24"/>
    </row>
    <row r="22" spans="1:14">
      <c r="A22" s="49"/>
      <c r="B22" s="43" t="s">
        <v>14</v>
      </c>
      <c r="C22" s="53">
        <f>C10-G51+H51</f>
        <v>38441</v>
      </c>
      <c r="D22" s="70"/>
      <c r="E22" s="51">
        <f>C22</f>
        <v>38441</v>
      </c>
      <c r="F22" s="45"/>
      <c r="G22" s="53"/>
      <c r="H22" s="47"/>
      <c r="I22" s="48"/>
      <c r="J22" s="21"/>
      <c r="K22" s="67"/>
      <c r="L22" s="24"/>
    </row>
    <row r="23" spans="1:14">
      <c r="A23" s="49"/>
      <c r="B23" s="43" t="s">
        <v>15</v>
      </c>
      <c r="C23" s="51">
        <f>C11</f>
        <v>22303</v>
      </c>
      <c r="D23" s="70"/>
      <c r="E23" s="51"/>
      <c r="F23" s="45"/>
      <c r="G23" s="53"/>
      <c r="H23" s="47"/>
      <c r="I23" s="48"/>
      <c r="J23" s="21"/>
      <c r="K23" s="67"/>
      <c r="L23" s="24"/>
    </row>
    <row r="24" spans="1:14">
      <c r="A24" s="49"/>
      <c r="B24" s="50" t="s">
        <v>25</v>
      </c>
      <c r="C24" s="53"/>
      <c r="D24" s="71"/>
      <c r="E24" s="51"/>
      <c r="F24" s="45"/>
      <c r="G24" s="44">
        <v>0</v>
      </c>
      <c r="H24" s="47"/>
      <c r="I24" s="48"/>
      <c r="J24" s="21"/>
      <c r="K24" s="67"/>
      <c r="L24" s="24"/>
    </row>
    <row r="25" spans="1:14">
      <c r="A25" s="49"/>
      <c r="B25" s="50" t="s">
        <v>26</v>
      </c>
      <c r="C25" s="51"/>
      <c r="D25" s="45"/>
      <c r="E25" s="51"/>
      <c r="F25" s="45"/>
      <c r="G25" s="44">
        <v>38</v>
      </c>
      <c r="H25" s="47"/>
      <c r="I25" s="48"/>
      <c r="J25" s="21"/>
      <c r="K25" s="72"/>
      <c r="L25" s="24"/>
    </row>
    <row r="26" spans="1:14" ht="30">
      <c r="A26" s="49"/>
      <c r="B26" s="73" t="s">
        <v>27</v>
      </c>
      <c r="C26" s="51"/>
      <c r="D26" s="45"/>
      <c r="E26" s="51"/>
      <c r="F26" s="45"/>
      <c r="G26" s="44">
        <v>42</v>
      </c>
      <c r="H26" s="47"/>
      <c r="I26" s="74"/>
      <c r="J26" s="21"/>
      <c r="K26" s="72"/>
      <c r="L26" s="24"/>
    </row>
    <row r="27" spans="1:14">
      <c r="A27" s="49"/>
      <c r="B27" s="50" t="s">
        <v>28</v>
      </c>
      <c r="C27" s="51"/>
      <c r="D27" s="45"/>
      <c r="E27" s="51"/>
      <c r="F27" s="45"/>
      <c r="G27" s="53">
        <f>G66-H66</f>
        <v>1414</v>
      </c>
      <c r="H27" s="47"/>
      <c r="I27" s="48"/>
      <c r="J27" s="21"/>
      <c r="K27" s="75"/>
      <c r="L27" s="76"/>
    </row>
    <row r="28" spans="1:14">
      <c r="A28" s="77"/>
      <c r="B28" s="50" t="s">
        <v>29</v>
      </c>
      <c r="C28" s="51"/>
      <c r="D28" s="45"/>
      <c r="E28" s="51"/>
      <c r="F28" s="45"/>
      <c r="G28" s="53"/>
      <c r="H28" s="47">
        <f>D12+D13</f>
        <v>109693</v>
      </c>
      <c r="I28" s="48"/>
      <c r="J28" s="21"/>
      <c r="K28" s="78"/>
      <c r="L28" s="79"/>
    </row>
    <row r="29" spans="1:14">
      <c r="A29" s="77"/>
      <c r="B29" s="56" t="s">
        <v>30</v>
      </c>
      <c r="C29" s="60"/>
      <c r="D29" s="80"/>
      <c r="E29" s="60"/>
      <c r="F29" s="80"/>
      <c r="G29" s="57"/>
      <c r="H29" s="81">
        <v>19935</v>
      </c>
      <c r="I29" s="48"/>
      <c r="J29" s="21"/>
      <c r="K29" s="78"/>
      <c r="L29" s="82"/>
    </row>
    <row r="30" spans="1:14" ht="16.5" thickBot="1">
      <c r="A30" s="77"/>
      <c r="B30" s="62" t="s">
        <v>31</v>
      </c>
      <c r="C30" s="63">
        <f>SUM(C19:C23)</f>
        <v>153425</v>
      </c>
      <c r="D30" s="83"/>
      <c r="E30" s="63">
        <f>SUM(E19:E29)</f>
        <v>131122</v>
      </c>
      <c r="F30" s="83"/>
      <c r="G30" s="65">
        <f>E30-G24-G25-G26-G27</f>
        <v>129628</v>
      </c>
      <c r="H30" s="84">
        <f>H28+H29</f>
        <v>129628</v>
      </c>
      <c r="I30" s="48" t="str">
        <f>IF((C16-E16)=(C30-E30), "yes","no!")</f>
        <v>yes</v>
      </c>
      <c r="J30" s="85"/>
      <c r="K30" s="78"/>
      <c r="L30" s="86"/>
    </row>
    <row r="31" spans="1:14">
      <c r="A31" s="87"/>
      <c r="B31" s="88"/>
      <c r="C31" s="21"/>
      <c r="D31" s="21"/>
      <c r="E31" s="21"/>
      <c r="F31" s="21"/>
      <c r="G31" s="21"/>
      <c r="H31" s="89"/>
      <c r="I31" s="21"/>
      <c r="J31" s="90"/>
      <c r="K31" s="91"/>
      <c r="L31" s="24"/>
    </row>
    <row r="32" spans="1:14" s="95" customFormat="1" ht="19.5" thickBot="1">
      <c r="A32" s="19" t="s">
        <v>32</v>
      </c>
      <c r="B32" s="20" t="s">
        <v>33</v>
      </c>
      <c r="C32" s="22"/>
      <c r="D32" s="22"/>
      <c r="E32" s="22"/>
      <c r="F32" s="22"/>
      <c r="G32" s="92"/>
      <c r="H32" s="22" t="s">
        <v>4</v>
      </c>
      <c r="I32" s="22"/>
      <c r="J32" s="90"/>
      <c r="K32" s="91"/>
      <c r="L32" s="6"/>
      <c r="M32" s="93"/>
      <c r="N32" s="94"/>
    </row>
    <row r="33" spans="1:14" s="101" customFormat="1" ht="15">
      <c r="A33" s="27"/>
      <c r="B33" s="96"/>
      <c r="C33" s="33" t="s">
        <v>34</v>
      </c>
      <c r="D33" s="97"/>
      <c r="E33" s="98" t="s">
        <v>35</v>
      </c>
      <c r="F33" s="32"/>
      <c r="G33" s="99" t="s">
        <v>36</v>
      </c>
      <c r="H33" s="100"/>
      <c r="I33" s="217" t="s">
        <v>37</v>
      </c>
      <c r="J33" s="90"/>
      <c r="K33" s="91"/>
      <c r="M33" s="102"/>
      <c r="N33" s="103"/>
    </row>
    <row r="34" spans="1:14" s="101" customFormat="1" ht="15">
      <c r="A34" s="27"/>
      <c r="B34" s="36"/>
      <c r="C34" s="39" t="s">
        <v>38</v>
      </c>
      <c r="D34" s="104" t="s">
        <v>39</v>
      </c>
      <c r="E34" s="39" t="s">
        <v>38</v>
      </c>
      <c r="F34" s="104" t="s">
        <v>39</v>
      </c>
      <c r="G34" s="39" t="s">
        <v>38</v>
      </c>
      <c r="H34" s="39" t="s">
        <v>39</v>
      </c>
      <c r="I34" s="218"/>
      <c r="J34" s="90"/>
      <c r="K34" s="91"/>
      <c r="M34" s="102"/>
      <c r="N34" s="103"/>
    </row>
    <row r="35" spans="1:14" s="101" customFormat="1" ht="15">
      <c r="A35" s="105"/>
      <c r="B35" s="50" t="s">
        <v>40</v>
      </c>
      <c r="C35" s="51">
        <f>C36+C37+C38</f>
        <v>38101</v>
      </c>
      <c r="D35" s="45"/>
      <c r="E35" s="106">
        <v>169</v>
      </c>
      <c r="F35" s="45"/>
      <c r="G35" s="46"/>
      <c r="H35" s="47"/>
      <c r="I35" s="48" t="str">
        <f>IF((C35+E35-C10)&lt;9, "yes","no!")</f>
        <v>yes</v>
      </c>
      <c r="J35" s="90"/>
      <c r="K35" s="91"/>
      <c r="M35" s="102"/>
      <c r="N35" s="103"/>
    </row>
    <row r="36" spans="1:14" s="101" customFormat="1" ht="15">
      <c r="A36" s="49"/>
      <c r="B36" s="50" t="s">
        <v>41</v>
      </c>
      <c r="C36" s="54">
        <v>5988</v>
      </c>
      <c r="D36" s="45"/>
      <c r="E36" s="53"/>
      <c r="F36" s="45"/>
      <c r="G36" s="46"/>
      <c r="H36" s="47"/>
      <c r="I36" s="48" t="str">
        <f>IF(C35+E35+(C51+E51)-(D51+F51)=E22,"yes","no!")</f>
        <v>yes</v>
      </c>
      <c r="J36" s="90"/>
      <c r="K36" s="91"/>
      <c r="M36" s="102"/>
      <c r="N36" s="103"/>
    </row>
    <row r="37" spans="1:14" s="101" customFormat="1" ht="15">
      <c r="A37" s="49"/>
      <c r="B37" s="50" t="s">
        <v>42</v>
      </c>
      <c r="C37" s="54">
        <v>5089</v>
      </c>
      <c r="D37" s="45"/>
      <c r="E37" s="53"/>
      <c r="F37" s="45"/>
      <c r="G37" s="46"/>
      <c r="H37" s="47"/>
      <c r="I37" s="48"/>
      <c r="J37" s="90"/>
      <c r="K37" s="91"/>
      <c r="M37" s="102"/>
      <c r="N37" s="103"/>
    </row>
    <row r="38" spans="1:14" s="101" customFormat="1" ht="15">
      <c r="A38" s="49"/>
      <c r="B38" s="50" t="s">
        <v>43</v>
      </c>
      <c r="C38" s="54">
        <v>27024</v>
      </c>
      <c r="D38" s="45"/>
      <c r="E38" s="53"/>
      <c r="F38" s="45"/>
      <c r="G38" s="46"/>
      <c r="H38" s="47"/>
      <c r="I38" s="48"/>
      <c r="J38" s="90"/>
      <c r="K38" s="91"/>
      <c r="M38" s="102"/>
      <c r="N38" s="103"/>
    </row>
    <row r="39" spans="1:14" s="101" customFormat="1" ht="15">
      <c r="A39" s="49"/>
      <c r="B39" s="50" t="s">
        <v>44</v>
      </c>
      <c r="C39" s="54">
        <v>73656</v>
      </c>
      <c r="D39" s="45"/>
      <c r="E39" s="53"/>
      <c r="F39" s="71"/>
      <c r="G39" s="106">
        <v>-355</v>
      </c>
      <c r="H39" s="47"/>
      <c r="I39" s="74" t="str">
        <f>IF(ABS(C39+G39-C7)&lt;9, "yes","no!")</f>
        <v>yes</v>
      </c>
      <c r="J39" s="90"/>
      <c r="K39" s="91"/>
      <c r="M39" s="102"/>
      <c r="N39" s="103"/>
    </row>
    <row r="40" spans="1:14" s="101" customFormat="1" ht="15">
      <c r="A40" s="49"/>
      <c r="B40" s="55" t="s">
        <v>45</v>
      </c>
      <c r="C40" s="51"/>
      <c r="D40" s="45"/>
      <c r="E40" s="51">
        <f>SUM(E41:E45)</f>
        <v>20953</v>
      </c>
      <c r="F40" s="45"/>
      <c r="G40" s="107">
        <v>334</v>
      </c>
      <c r="H40" s="47"/>
      <c r="I40" s="48" t="str">
        <f>IF(E40+G40=C8,"yes","no!")</f>
        <v>yes</v>
      </c>
      <c r="J40" s="90"/>
      <c r="K40" s="91"/>
      <c r="M40" s="102"/>
      <c r="N40" s="103"/>
    </row>
    <row r="41" spans="1:14" s="101" customFormat="1" ht="15">
      <c r="A41" s="49"/>
      <c r="B41" s="55" t="s">
        <v>46</v>
      </c>
      <c r="C41" s="51"/>
      <c r="D41" s="45"/>
      <c r="E41" s="54">
        <v>20512</v>
      </c>
      <c r="F41" s="45"/>
      <c r="G41" s="46"/>
      <c r="H41" s="47"/>
      <c r="I41" s="74"/>
      <c r="J41" s="90"/>
      <c r="K41" s="91"/>
      <c r="M41" s="102"/>
      <c r="N41" s="103"/>
    </row>
    <row r="42" spans="1:14" s="101" customFormat="1" ht="15">
      <c r="A42" s="49"/>
      <c r="B42" s="55" t="s">
        <v>47</v>
      </c>
      <c r="C42" s="51"/>
      <c r="D42" s="45"/>
      <c r="E42" s="54"/>
      <c r="F42" s="45"/>
      <c r="G42" s="46"/>
      <c r="H42" s="47"/>
      <c r="I42" s="74"/>
      <c r="J42" s="90"/>
      <c r="K42" s="91"/>
      <c r="M42" s="102"/>
      <c r="N42" s="103"/>
    </row>
    <row r="43" spans="1:14" s="101" customFormat="1" ht="30">
      <c r="A43" s="49"/>
      <c r="B43" s="108" t="s">
        <v>48</v>
      </c>
      <c r="C43" s="51"/>
      <c r="D43" s="109"/>
      <c r="E43" s="110"/>
      <c r="F43" s="45"/>
      <c r="G43" s="46"/>
      <c r="H43" s="47"/>
      <c r="I43" s="74"/>
      <c r="J43" s="90"/>
      <c r="K43" s="91"/>
      <c r="M43" s="102"/>
      <c r="N43" s="103"/>
    </row>
    <row r="44" spans="1:14" s="101" customFormat="1" ht="15">
      <c r="A44" s="49"/>
      <c r="B44" s="55" t="s">
        <v>49</v>
      </c>
      <c r="C44" s="51"/>
      <c r="D44" s="45"/>
      <c r="F44" s="45"/>
      <c r="G44" s="46"/>
      <c r="H44" s="47"/>
      <c r="I44" s="74"/>
      <c r="J44" s="90"/>
      <c r="K44" s="91"/>
      <c r="M44" s="102"/>
      <c r="N44" s="103"/>
    </row>
    <row r="45" spans="1:14" s="101" customFormat="1" ht="15">
      <c r="A45" s="49"/>
      <c r="B45" s="55" t="s">
        <v>50</v>
      </c>
      <c r="C45" s="51"/>
      <c r="D45" s="45"/>
      <c r="E45" s="54">
        <v>441</v>
      </c>
      <c r="F45" s="45"/>
      <c r="G45" s="46"/>
      <c r="H45" s="47"/>
      <c r="I45" s="74"/>
      <c r="J45" s="90"/>
      <c r="K45" s="91"/>
      <c r="M45" s="102"/>
      <c r="N45" s="103"/>
    </row>
    <row r="46" spans="1:14" s="101" customFormat="1" ht="15">
      <c r="A46" s="49"/>
      <c r="B46" s="55" t="s">
        <v>51</v>
      </c>
      <c r="C46" s="51"/>
      <c r="D46" s="45"/>
      <c r="E46" s="51"/>
      <c r="F46" s="45">
        <f>SUM(F47:F50)</f>
        <v>1928</v>
      </c>
      <c r="G46" s="46"/>
      <c r="H46" s="111">
        <v>888</v>
      </c>
      <c r="I46" s="74" t="str">
        <f>IF(H46+F46=-1*C9,"yes","no!")</f>
        <v>yes</v>
      </c>
      <c r="J46" s="90"/>
      <c r="K46" s="91"/>
      <c r="M46" s="102"/>
      <c r="N46" s="103"/>
    </row>
    <row r="47" spans="1:14" s="101" customFormat="1" ht="15">
      <c r="A47" s="49"/>
      <c r="B47" s="112" t="s">
        <v>52</v>
      </c>
      <c r="C47" s="51"/>
      <c r="D47" s="45"/>
      <c r="E47" s="51"/>
      <c r="F47" s="113">
        <v>0</v>
      </c>
      <c r="G47" s="46"/>
      <c r="H47" s="47"/>
      <c r="I47" s="74"/>
      <c r="J47" s="90"/>
      <c r="K47" s="91"/>
      <c r="M47" s="102"/>
      <c r="N47" s="103"/>
    </row>
    <row r="48" spans="1:14" s="101" customFormat="1" ht="15">
      <c r="A48" s="49"/>
      <c r="B48" s="112" t="s">
        <v>53</v>
      </c>
      <c r="C48" s="51"/>
      <c r="D48" s="45"/>
      <c r="E48" s="51"/>
      <c r="F48" s="113"/>
      <c r="G48" s="46"/>
      <c r="H48" s="47"/>
      <c r="I48" s="74"/>
      <c r="J48" s="90"/>
      <c r="K48" s="91"/>
      <c r="M48" s="102"/>
      <c r="N48" s="103"/>
    </row>
    <row r="49" spans="1:14" s="101" customFormat="1" ht="15">
      <c r="A49" s="49"/>
      <c r="B49" s="112" t="s">
        <v>54</v>
      </c>
      <c r="C49" s="51"/>
      <c r="D49" s="45"/>
      <c r="E49" s="51"/>
      <c r="F49" s="113">
        <v>589</v>
      </c>
      <c r="G49" s="46"/>
      <c r="H49" s="47"/>
      <c r="I49" s="74"/>
      <c r="J49" s="90"/>
      <c r="K49" s="91"/>
      <c r="M49" s="102"/>
      <c r="N49" s="103"/>
    </row>
    <row r="50" spans="1:14" s="101" customFormat="1" ht="15">
      <c r="A50" s="49"/>
      <c r="B50" s="112" t="s">
        <v>55</v>
      </c>
      <c r="C50" s="51"/>
      <c r="D50" s="45"/>
      <c r="E50" s="51"/>
      <c r="F50" s="113">
        <v>1339</v>
      </c>
      <c r="G50" s="46"/>
      <c r="H50" s="47"/>
      <c r="I50" s="74"/>
      <c r="J50" s="90"/>
      <c r="K50" s="91"/>
      <c r="M50" s="102"/>
      <c r="N50" s="103"/>
    </row>
    <row r="51" spans="1:14" s="101" customFormat="1" ht="15">
      <c r="A51" s="105"/>
      <c r="B51" s="50" t="s">
        <v>56</v>
      </c>
      <c r="C51" s="51">
        <f>SUM(C52:C57)</f>
        <v>26264</v>
      </c>
      <c r="D51" s="45">
        <f>SUM(D52:D57)</f>
        <v>28660</v>
      </c>
      <c r="E51" s="51">
        <f>SUM(E58:E60)</f>
        <v>5258</v>
      </c>
      <c r="F51" s="71">
        <f>SUM(F58:F60)</f>
        <v>2691</v>
      </c>
      <c r="G51" s="114">
        <f>SUM(G61:G62)</f>
        <v>10207</v>
      </c>
      <c r="H51" s="115">
        <f>SUM(H61:H62)</f>
        <v>10378</v>
      </c>
      <c r="I51" s="48" t="str">
        <f>IF((C51+E51+G51=D51+F51+H51), "yes","no!")</f>
        <v>yes</v>
      </c>
      <c r="J51" s="46"/>
      <c r="K51" s="91"/>
      <c r="M51" s="102"/>
      <c r="N51" s="103"/>
    </row>
    <row r="52" spans="1:14" s="101" customFormat="1" ht="15">
      <c r="A52" s="49"/>
      <c r="B52" s="50" t="s">
        <v>57</v>
      </c>
      <c r="C52" s="54">
        <v>1735</v>
      </c>
      <c r="D52" s="113">
        <v>1420</v>
      </c>
      <c r="E52" s="51"/>
      <c r="F52" s="45"/>
      <c r="G52" s="46"/>
      <c r="H52" s="47"/>
      <c r="I52" s="48"/>
      <c r="J52" s="90"/>
      <c r="K52" s="91"/>
      <c r="M52" s="102"/>
      <c r="N52" s="103"/>
    </row>
    <row r="53" spans="1:14" s="101" customFormat="1" ht="15">
      <c r="A53" s="49"/>
      <c r="B53" s="50" t="s">
        <v>58</v>
      </c>
      <c r="C53" s="54">
        <v>9383</v>
      </c>
      <c r="D53" s="113">
        <v>9466</v>
      </c>
      <c r="E53" s="51"/>
      <c r="F53" s="45"/>
      <c r="G53" s="114"/>
      <c r="H53" s="47"/>
      <c r="I53" s="48"/>
      <c r="J53" s="90"/>
      <c r="K53" s="91"/>
      <c r="M53" s="102"/>
      <c r="N53" s="103"/>
    </row>
    <row r="54" spans="1:14" s="101" customFormat="1" ht="15">
      <c r="A54" s="49"/>
      <c r="B54" s="50" t="s">
        <v>59</v>
      </c>
      <c r="C54" s="54">
        <v>7161</v>
      </c>
      <c r="D54" s="116"/>
      <c r="E54" s="51"/>
      <c r="F54" s="45"/>
      <c r="G54" s="114"/>
      <c r="H54" s="47"/>
      <c r="I54" s="48"/>
      <c r="J54" s="90"/>
      <c r="K54" s="91"/>
      <c r="M54" s="102"/>
      <c r="N54" s="103"/>
    </row>
    <row r="55" spans="1:14" s="101" customFormat="1" ht="15">
      <c r="A55" s="49"/>
      <c r="B55" s="50" t="s">
        <v>60</v>
      </c>
      <c r="C55" s="54">
        <v>7851</v>
      </c>
      <c r="D55" s="113">
        <v>17414</v>
      </c>
      <c r="E55" s="51"/>
      <c r="F55" s="45"/>
      <c r="G55" s="114"/>
      <c r="H55" s="47"/>
      <c r="I55" s="48"/>
      <c r="J55" s="90"/>
      <c r="K55" s="117"/>
      <c r="M55" s="102"/>
      <c r="N55" s="103"/>
    </row>
    <row r="56" spans="1:14" s="101" customFormat="1" ht="15">
      <c r="A56" s="49"/>
      <c r="B56" s="50" t="s">
        <v>61</v>
      </c>
      <c r="C56" s="54">
        <v>78</v>
      </c>
      <c r="D56" s="113">
        <v>186</v>
      </c>
      <c r="E56" s="51"/>
      <c r="F56" s="45"/>
      <c r="G56" s="46"/>
      <c r="H56" s="47"/>
      <c r="I56" s="48"/>
      <c r="J56" s="90"/>
      <c r="K56" s="117"/>
      <c r="M56" s="102"/>
      <c r="N56" s="103"/>
    </row>
    <row r="57" spans="1:14" s="101" customFormat="1" ht="15">
      <c r="A57" s="49"/>
      <c r="B57" s="50" t="s">
        <v>62</v>
      </c>
      <c r="C57" s="54">
        <v>56</v>
      </c>
      <c r="D57" s="113">
        <v>174</v>
      </c>
      <c r="E57" s="51"/>
      <c r="F57" s="45"/>
      <c r="G57" s="46"/>
      <c r="H57" s="47"/>
      <c r="I57" s="48"/>
      <c r="J57" s="90"/>
      <c r="K57" s="117"/>
      <c r="M57" s="102"/>
      <c r="N57" s="103"/>
    </row>
    <row r="58" spans="1:14" s="101" customFormat="1" ht="15">
      <c r="A58" s="49"/>
      <c r="B58" s="50" t="s">
        <v>63</v>
      </c>
      <c r="C58" s="118"/>
      <c r="D58" s="119"/>
      <c r="E58" s="54">
        <v>2717</v>
      </c>
      <c r="F58" s="113">
        <v>2691</v>
      </c>
      <c r="G58" s="114"/>
      <c r="H58" s="47"/>
      <c r="I58" s="48"/>
      <c r="J58" s="90"/>
      <c r="K58" s="117"/>
      <c r="M58" s="102"/>
      <c r="N58" s="103"/>
    </row>
    <row r="59" spans="1:14" s="101" customFormat="1" ht="15">
      <c r="A59" s="49"/>
      <c r="B59" s="50" t="s">
        <v>64</v>
      </c>
      <c r="C59" s="118"/>
      <c r="D59" s="119"/>
      <c r="E59" s="54">
        <v>2307</v>
      </c>
      <c r="F59" s="45"/>
      <c r="G59" s="46"/>
      <c r="H59" s="47"/>
      <c r="I59" s="48"/>
      <c r="J59" s="90"/>
      <c r="K59" s="117"/>
      <c r="M59" s="102"/>
      <c r="N59" s="103"/>
    </row>
    <row r="60" spans="1:14" s="101" customFormat="1" ht="15">
      <c r="A60" s="49"/>
      <c r="B60" s="50" t="s">
        <v>65</v>
      </c>
      <c r="C60" s="118"/>
      <c r="D60" s="119"/>
      <c r="E60" s="54">
        <v>234</v>
      </c>
      <c r="F60" s="45"/>
      <c r="G60" s="46"/>
      <c r="H60" s="47"/>
      <c r="I60" s="48"/>
      <c r="J60" s="90"/>
      <c r="K60" s="117"/>
      <c r="M60" s="102"/>
      <c r="N60" s="103"/>
    </row>
    <row r="61" spans="1:14" s="101" customFormat="1" ht="15">
      <c r="A61" s="49"/>
      <c r="B61" s="50" t="s">
        <v>66</v>
      </c>
      <c r="C61" s="51"/>
      <c r="D61" s="45"/>
      <c r="E61" s="51"/>
      <c r="F61" s="45"/>
      <c r="G61" s="106">
        <v>4441</v>
      </c>
      <c r="H61" s="120">
        <v>4707</v>
      </c>
      <c r="I61" s="48"/>
      <c r="J61" s="90"/>
      <c r="K61" s="117"/>
      <c r="M61" s="102"/>
      <c r="N61" s="103"/>
    </row>
    <row r="62" spans="1:14" s="101" customFormat="1" ht="15">
      <c r="A62" s="49"/>
      <c r="B62" s="50" t="s">
        <v>67</v>
      </c>
      <c r="C62" s="51"/>
      <c r="D62" s="45"/>
      <c r="E62" s="51"/>
      <c r="F62" s="45"/>
      <c r="G62" s="106">
        <v>5766</v>
      </c>
      <c r="H62" s="120">
        <v>5671</v>
      </c>
      <c r="I62" s="48"/>
      <c r="J62" s="90"/>
      <c r="K62" s="117"/>
      <c r="M62" s="102"/>
      <c r="N62" s="103"/>
    </row>
    <row r="63" spans="1:14" s="101" customFormat="1" ht="15">
      <c r="A63" s="77"/>
      <c r="B63" s="50" t="s">
        <v>68</v>
      </c>
      <c r="C63" s="53"/>
      <c r="D63" s="113">
        <v>46319</v>
      </c>
      <c r="E63" s="106">
        <v>46281</v>
      </c>
      <c r="F63" s="45"/>
      <c r="G63" s="46"/>
      <c r="H63" s="115">
        <f>-1*(G24+G25)</f>
        <v>-38</v>
      </c>
      <c r="I63" s="48" t="str">
        <f>IF(E63=(D63+H63), "yes","no!")</f>
        <v>yes</v>
      </c>
      <c r="J63" s="121"/>
      <c r="K63" s="117"/>
      <c r="L63" s="122"/>
      <c r="M63" s="123"/>
      <c r="N63" s="103"/>
    </row>
    <row r="64" spans="1:14" s="101" customFormat="1" ht="15">
      <c r="A64" s="77"/>
      <c r="B64" s="50" t="s">
        <v>69</v>
      </c>
      <c r="C64" s="54">
        <v>26462</v>
      </c>
      <c r="D64" s="113">
        <v>1210</v>
      </c>
      <c r="E64" s="51"/>
      <c r="F64" s="113">
        <v>25294</v>
      </c>
      <c r="G64" s="46">
        <f>G26</f>
        <v>42</v>
      </c>
      <c r="H64" s="47"/>
      <c r="I64" s="48" t="str">
        <f>IF((F64+D64)=(C64+G64), "yes","no!")</f>
        <v>yes</v>
      </c>
      <c r="J64" s="124"/>
      <c r="K64" s="125"/>
      <c r="L64" s="122"/>
      <c r="M64" s="123"/>
      <c r="N64" s="103"/>
    </row>
    <row r="65" spans="1:14" s="101" customFormat="1" ht="15">
      <c r="A65" s="126"/>
      <c r="B65" s="50" t="s">
        <v>70</v>
      </c>
      <c r="C65" s="54"/>
      <c r="D65" s="113"/>
      <c r="E65" s="46"/>
      <c r="F65" s="113"/>
      <c r="G65" s="46"/>
      <c r="H65" s="47"/>
      <c r="I65" s="48" t="str">
        <f>IF(ABS(C65+E65+G65-D65-F65-H65)&lt;9, "yes","no!")</f>
        <v>yes</v>
      </c>
      <c r="J65" s="127"/>
      <c r="K65" s="125"/>
      <c r="L65" s="122"/>
      <c r="M65" s="123"/>
      <c r="N65" s="103"/>
    </row>
    <row r="66" spans="1:14" s="101" customFormat="1" ht="15">
      <c r="A66" s="77"/>
      <c r="B66" s="128" t="s">
        <v>71</v>
      </c>
      <c r="C66" s="129">
        <v>8158</v>
      </c>
      <c r="D66" s="130">
        <v>6156</v>
      </c>
      <c r="E66" s="58">
        <v>562</v>
      </c>
      <c r="F66" s="130">
        <v>3978</v>
      </c>
      <c r="G66" s="131">
        <v>1964</v>
      </c>
      <c r="H66" s="132">
        <v>550</v>
      </c>
      <c r="I66" s="74" t="str">
        <f>IF(ABS(C66+E66+G66-D66-F66-H66)&lt;9, "yes","no!")</f>
        <v>yes</v>
      </c>
      <c r="J66" s="133"/>
      <c r="K66" s="125"/>
      <c r="L66" s="122"/>
      <c r="M66" s="123"/>
      <c r="N66" s="103"/>
    </row>
    <row r="67" spans="1:14" s="101" customFormat="1" ht="15">
      <c r="A67" s="77"/>
      <c r="B67" s="55" t="s">
        <v>72</v>
      </c>
      <c r="C67" s="51"/>
      <c r="D67" s="45"/>
      <c r="E67" s="51"/>
      <c r="F67" s="113">
        <v>21811</v>
      </c>
      <c r="G67" s="114"/>
      <c r="H67" s="47"/>
      <c r="I67" s="48"/>
      <c r="J67" s="134"/>
      <c r="K67" s="23"/>
      <c r="L67" s="122"/>
      <c r="M67" s="123"/>
      <c r="N67" s="103"/>
    </row>
    <row r="68" spans="1:14" s="101" customFormat="1" ht="15">
      <c r="A68" s="105"/>
      <c r="B68" s="50" t="s">
        <v>73</v>
      </c>
      <c r="C68" s="51"/>
      <c r="D68" s="113">
        <v>76379</v>
      </c>
      <c r="E68" s="51"/>
      <c r="F68" s="113">
        <v>11503</v>
      </c>
      <c r="G68" s="46"/>
      <c r="H68" s="47"/>
      <c r="I68" s="48" t="str">
        <f>IF((D68+F67+F68=H28), "yes","no!")</f>
        <v>yes</v>
      </c>
      <c r="J68" s="90"/>
      <c r="K68" s="135"/>
      <c r="L68" s="122"/>
      <c r="M68" s="123"/>
      <c r="N68" s="103"/>
    </row>
    <row r="69" spans="1:14" s="101" customFormat="1" thickBot="1">
      <c r="A69" s="105"/>
      <c r="B69" s="136" t="s">
        <v>74</v>
      </c>
      <c r="C69" s="137"/>
      <c r="D69" s="138">
        <v>15621</v>
      </c>
      <c r="E69" s="137"/>
      <c r="F69" s="138">
        <v>4314</v>
      </c>
      <c r="G69" s="139"/>
      <c r="H69" s="140"/>
      <c r="I69" s="48" t="str">
        <f>IF((D69+F69=H29), "yes","no!")</f>
        <v>yes</v>
      </c>
      <c r="J69" s="90"/>
      <c r="K69" s="135"/>
      <c r="L69" s="122"/>
      <c r="M69" s="123"/>
      <c r="N69" s="103"/>
    </row>
    <row r="70" spans="1:14" s="151" customFormat="1" ht="15">
      <c r="A70" s="141"/>
      <c r="B70" s="142" t="s">
        <v>75</v>
      </c>
      <c r="C70" s="143" t="str">
        <f>IF(((C35+C39+C51+E35+E40+E51)-(D51+F46+F51))=E30,"yes","no!")</f>
        <v>yes</v>
      </c>
      <c r="D70" s="144"/>
      <c r="E70" s="143"/>
      <c r="F70" s="144"/>
      <c r="G70" s="145"/>
      <c r="H70" s="146"/>
      <c r="I70" s="147"/>
      <c r="J70" s="90"/>
      <c r="K70" s="135"/>
      <c r="L70" s="148"/>
      <c r="M70" s="149"/>
      <c r="N70" s="150"/>
    </row>
    <row r="71" spans="1:14" s="151" customFormat="1" ht="15">
      <c r="A71" s="141"/>
      <c r="B71" s="142"/>
      <c r="C71" s="143" t="str">
        <f>IF((E30+(C64+C66+E63+E66)-(D63+D64+D66+F64+F66))=G30,"yes","no!")</f>
        <v>yes</v>
      </c>
      <c r="D71" s="144"/>
      <c r="E71" s="143"/>
      <c r="F71" s="144"/>
      <c r="G71" s="145"/>
      <c r="H71" s="146"/>
      <c r="I71" s="147"/>
      <c r="J71" s="90"/>
      <c r="K71" s="135"/>
      <c r="L71" s="148"/>
      <c r="M71" s="149"/>
      <c r="N71" s="150"/>
    </row>
    <row r="72" spans="1:14" s="151" customFormat="1" ht="15">
      <c r="A72" s="141"/>
      <c r="B72" s="152"/>
      <c r="C72" s="143" t="str">
        <f>IF((D68+F67+F68+D69+F69=H30), "yes","no!")</f>
        <v>yes</v>
      </c>
      <c r="D72" s="144"/>
      <c r="E72" s="143"/>
      <c r="F72" s="144"/>
      <c r="G72" s="145"/>
      <c r="H72" s="146"/>
      <c r="I72" s="147"/>
      <c r="J72" s="90"/>
      <c r="K72" s="135"/>
      <c r="L72" s="148"/>
      <c r="M72" s="149"/>
      <c r="N72" s="150"/>
    </row>
    <row r="73" spans="1:14" s="151" customFormat="1" ht="15">
      <c r="A73" s="153"/>
      <c r="B73" s="154"/>
      <c r="C73" s="155"/>
      <c r="D73" s="133"/>
      <c r="E73" s="133"/>
      <c r="F73" s="133"/>
      <c r="G73" s="133"/>
      <c r="H73" s="133"/>
      <c r="I73" s="127"/>
      <c r="J73" s="156"/>
      <c r="K73" s="135"/>
      <c r="L73" s="148"/>
      <c r="M73" s="149"/>
      <c r="N73" s="150"/>
    </row>
    <row r="74" spans="1:14" s="95" customFormat="1" ht="19.5" thickBot="1">
      <c r="A74" s="19" t="s">
        <v>76</v>
      </c>
      <c r="B74" s="20" t="s">
        <v>77</v>
      </c>
      <c r="C74" s="22"/>
      <c r="D74" s="22"/>
      <c r="E74" s="22"/>
      <c r="F74" s="22"/>
      <c r="G74" s="92"/>
      <c r="H74" s="22" t="s">
        <v>4</v>
      </c>
      <c r="I74" s="22"/>
      <c r="J74" s="90"/>
      <c r="K74" s="91"/>
      <c r="L74" s="6"/>
      <c r="M74" s="93"/>
      <c r="N74" s="94"/>
    </row>
    <row r="75" spans="1:14" s="101" customFormat="1" ht="15">
      <c r="A75" s="27"/>
      <c r="B75" s="96"/>
      <c r="C75" s="33" t="s">
        <v>34</v>
      </c>
      <c r="D75" s="97"/>
      <c r="E75" s="98" t="s">
        <v>35</v>
      </c>
      <c r="F75" s="32"/>
      <c r="G75" s="99" t="s">
        <v>78</v>
      </c>
      <c r="H75" s="100"/>
      <c r="I75" s="217" t="s">
        <v>37</v>
      </c>
      <c r="J75" s="90"/>
      <c r="K75" s="91"/>
      <c r="M75" s="102"/>
      <c r="N75" s="103"/>
    </row>
    <row r="76" spans="1:14" s="101" customFormat="1" ht="15">
      <c r="A76" s="27"/>
      <c r="B76" s="36"/>
      <c r="C76" s="39" t="s">
        <v>38</v>
      </c>
      <c r="D76" s="104" t="s">
        <v>39</v>
      </c>
      <c r="E76" s="39" t="s">
        <v>38</v>
      </c>
      <c r="F76" s="104" t="s">
        <v>39</v>
      </c>
      <c r="G76" s="39" t="s">
        <v>38</v>
      </c>
      <c r="H76" s="39" t="s">
        <v>39</v>
      </c>
      <c r="I76" s="217"/>
      <c r="J76" s="90"/>
      <c r="K76" s="91"/>
      <c r="M76" s="102"/>
      <c r="N76" s="103"/>
    </row>
    <row r="77" spans="1:14" s="101" customFormat="1" ht="15">
      <c r="A77" s="27"/>
      <c r="B77" s="157" t="s">
        <v>79</v>
      </c>
      <c r="C77" s="114">
        <f>(SUM(C78:C81)-SUM(D78:D81))</f>
        <v>81366.000000000015</v>
      </c>
      <c r="D77" s="114"/>
      <c r="E77" s="53"/>
      <c r="F77" s="71"/>
      <c r="G77" s="46"/>
      <c r="H77" s="47"/>
      <c r="I77" s="48"/>
      <c r="J77" s="90"/>
      <c r="K77" s="91"/>
      <c r="M77" s="102"/>
      <c r="N77" s="103"/>
    </row>
    <row r="78" spans="1:14" s="101" customFormat="1" ht="15">
      <c r="A78" s="158"/>
      <c r="B78" s="43" t="s">
        <v>44</v>
      </c>
      <c r="C78" s="114">
        <f>C39</f>
        <v>73656</v>
      </c>
      <c r="D78" s="45"/>
      <c r="E78" s="53"/>
      <c r="F78" s="71"/>
      <c r="G78" s="46">
        <f>G39</f>
        <v>-355</v>
      </c>
      <c r="H78" s="47"/>
      <c r="I78" s="48" t="str">
        <f>IF((C78=E19),"yes","no!")</f>
        <v>yes</v>
      </c>
      <c r="J78" s="121"/>
      <c r="K78" s="117"/>
      <c r="L78" s="122"/>
      <c r="M78" s="123"/>
      <c r="N78" s="103"/>
    </row>
    <row r="79" spans="1:14" s="101" customFormat="1" ht="15">
      <c r="A79" s="159"/>
      <c r="B79" s="43" t="s">
        <v>80</v>
      </c>
      <c r="C79" s="114">
        <f>C36*2/3</f>
        <v>3992</v>
      </c>
      <c r="D79" s="45"/>
      <c r="E79" s="53"/>
      <c r="F79" s="45"/>
      <c r="G79" s="46"/>
      <c r="H79" s="47"/>
      <c r="I79" s="48" t="str">
        <f>IF((C79+C89+C90+E88)=C10,"yes","no!")</f>
        <v>yes</v>
      </c>
      <c r="J79" s="90"/>
      <c r="K79" s="91"/>
      <c r="L79" s="160"/>
      <c r="M79" s="102"/>
      <c r="N79" s="103"/>
    </row>
    <row r="80" spans="1:14" s="101" customFormat="1" ht="15">
      <c r="A80" s="27"/>
      <c r="B80" s="161" t="s">
        <v>81</v>
      </c>
      <c r="C80" s="107">
        <v>3788.2000000000053</v>
      </c>
      <c r="D80" s="114"/>
      <c r="E80" s="53"/>
      <c r="F80" s="71"/>
      <c r="G80" s="46"/>
      <c r="H80" s="47"/>
      <c r="I80" s="48" t="str">
        <f>IF((C80+C91-D85)=E20,"yes","no!")</f>
        <v>yes</v>
      </c>
      <c r="J80" s="90"/>
      <c r="K80" s="91"/>
      <c r="L80" s="160"/>
      <c r="M80" s="102"/>
      <c r="N80" s="103"/>
    </row>
    <row r="81" spans="1:14" s="101" customFormat="1" ht="15">
      <c r="A81" s="27"/>
      <c r="B81" s="36" t="s">
        <v>82</v>
      </c>
      <c r="C81" s="39"/>
      <c r="D81" s="162">
        <v>70.199999999999989</v>
      </c>
      <c r="E81" s="57"/>
      <c r="F81" s="104"/>
      <c r="G81" s="59"/>
      <c r="H81" s="61"/>
      <c r="I81" s="48" t="str">
        <f>IF((D81+D86+D92)=-1*E21,"yes","no!")</f>
        <v>yes</v>
      </c>
      <c r="J81" s="90"/>
      <c r="K81" s="91"/>
      <c r="L81" s="160"/>
      <c r="M81" s="102"/>
      <c r="N81" s="103"/>
    </row>
    <row r="82" spans="1:14" s="101" customFormat="1" ht="15">
      <c r="A82" s="27"/>
      <c r="B82" s="157" t="s">
        <v>83</v>
      </c>
      <c r="C82" s="114"/>
      <c r="D82" s="114">
        <f>SUM(D84:D86)</f>
        <v>62853.000000000007</v>
      </c>
      <c r="E82" s="53"/>
      <c r="F82" s="71">
        <f>F83+F84</f>
        <v>33314</v>
      </c>
      <c r="G82" s="46"/>
      <c r="H82" s="47"/>
      <c r="I82" s="48"/>
      <c r="J82" s="90"/>
      <c r="K82" s="91"/>
      <c r="L82" s="160"/>
      <c r="M82" s="102"/>
      <c r="N82" s="103"/>
    </row>
    <row r="83" spans="1:14" s="101" customFormat="1" ht="15">
      <c r="A83" s="27"/>
      <c r="B83" s="161" t="s">
        <v>72</v>
      </c>
      <c r="C83" s="114"/>
      <c r="D83" s="114"/>
      <c r="E83" s="53"/>
      <c r="F83" s="71">
        <f>F67</f>
        <v>21811</v>
      </c>
      <c r="G83" s="46"/>
      <c r="H83" s="47"/>
      <c r="I83" s="48" t="str">
        <f>IF((D84+F83+F84)=H28,"yes","no!")</f>
        <v>yes</v>
      </c>
      <c r="J83" s="90"/>
      <c r="K83" s="91"/>
      <c r="M83" s="102"/>
      <c r="N83" s="103"/>
    </row>
    <row r="84" spans="1:14" s="101" customFormat="1" ht="15">
      <c r="A84" s="141"/>
      <c r="B84" s="43" t="s">
        <v>73</v>
      </c>
      <c r="C84" s="46"/>
      <c r="D84" s="46">
        <f>D68</f>
        <v>76379</v>
      </c>
      <c r="E84" s="51"/>
      <c r="F84" s="45">
        <f>F68</f>
        <v>11503</v>
      </c>
      <c r="G84" s="46"/>
      <c r="H84" s="47"/>
      <c r="I84" s="48"/>
      <c r="J84" s="90"/>
      <c r="K84" s="135"/>
      <c r="L84" s="122"/>
      <c r="M84" s="123"/>
      <c r="N84" s="103"/>
    </row>
    <row r="85" spans="1:14" s="101" customFormat="1" ht="15">
      <c r="A85" s="141"/>
      <c r="B85" s="43" t="s">
        <v>84</v>
      </c>
      <c r="C85" s="46"/>
      <c r="D85" s="106">
        <v>-14086.999999999993</v>
      </c>
      <c r="E85" s="51"/>
      <c r="F85" s="45"/>
      <c r="G85" s="46"/>
      <c r="H85" s="47"/>
      <c r="I85" s="48"/>
      <c r="J85" s="90"/>
      <c r="K85" s="135"/>
      <c r="L85" s="122"/>
      <c r="M85" s="123"/>
      <c r="N85" s="103"/>
    </row>
    <row r="86" spans="1:14" s="101" customFormat="1" ht="15">
      <c r="A86" s="141"/>
      <c r="B86" s="163" t="s">
        <v>85</v>
      </c>
      <c r="C86" s="59"/>
      <c r="D86" s="131">
        <v>561</v>
      </c>
      <c r="E86" s="60"/>
      <c r="F86" s="80"/>
      <c r="G86" s="59"/>
      <c r="H86" s="61"/>
      <c r="I86" s="48"/>
      <c r="J86" s="90"/>
      <c r="K86" s="135"/>
      <c r="L86" s="122"/>
      <c r="M86" s="123"/>
      <c r="N86" s="103"/>
    </row>
    <row r="87" spans="1:14" s="101" customFormat="1" ht="15">
      <c r="A87" s="105"/>
      <c r="B87" s="164" t="s">
        <v>86</v>
      </c>
      <c r="C87" s="114">
        <f>C88+C93-D93</f>
        <v>33494</v>
      </c>
      <c r="D87" s="45"/>
      <c r="E87" s="114">
        <f>E88+E93-F93</f>
        <v>2736</v>
      </c>
      <c r="F87" s="45"/>
      <c r="G87" s="114">
        <f>G88+G93-H93</f>
        <v>-171</v>
      </c>
      <c r="H87" s="47"/>
      <c r="I87" s="48"/>
      <c r="J87" s="90"/>
      <c r="K87" s="91"/>
      <c r="M87" s="102"/>
      <c r="N87" s="103"/>
    </row>
    <row r="88" spans="1:14" s="101" customFormat="1" ht="15">
      <c r="A88" s="49"/>
      <c r="B88" s="50" t="s">
        <v>87</v>
      </c>
      <c r="C88" s="51">
        <f>(SUM(C89:C92)-SUM(D89:D92))</f>
        <v>35890</v>
      </c>
      <c r="D88" s="45"/>
      <c r="E88" s="51">
        <f>(SUM(E89:E92)-SUM(F89:F92))</f>
        <v>169</v>
      </c>
      <c r="F88" s="45"/>
      <c r="G88" s="46"/>
      <c r="H88" s="47"/>
      <c r="I88" s="48"/>
      <c r="J88" s="90"/>
      <c r="K88" s="91"/>
      <c r="M88" s="102"/>
      <c r="N88" s="103"/>
    </row>
    <row r="89" spans="1:14" s="101" customFormat="1" ht="15">
      <c r="A89" s="49"/>
      <c r="B89" s="50" t="s">
        <v>88</v>
      </c>
      <c r="C89" s="51">
        <f>SUM(C37:C38)</f>
        <v>32113</v>
      </c>
      <c r="D89" s="45"/>
      <c r="E89" s="53">
        <f>E35</f>
        <v>169</v>
      </c>
      <c r="F89" s="45"/>
      <c r="G89" s="46"/>
      <c r="H89" s="47"/>
      <c r="I89" s="48"/>
      <c r="J89" s="90"/>
      <c r="K89" s="91"/>
      <c r="M89" s="102"/>
      <c r="N89" s="103"/>
    </row>
    <row r="90" spans="1:14" s="101" customFormat="1" ht="15">
      <c r="A90" s="49"/>
      <c r="B90" s="50" t="s">
        <v>89</v>
      </c>
      <c r="C90" s="51">
        <f>C36/3</f>
        <v>1996</v>
      </c>
      <c r="D90" s="45"/>
      <c r="E90" s="51"/>
      <c r="F90" s="45"/>
      <c r="G90" s="46"/>
      <c r="H90" s="47"/>
      <c r="I90" s="48"/>
      <c r="J90" s="90"/>
      <c r="K90" s="91"/>
      <c r="M90" s="102"/>
      <c r="N90" s="103"/>
    </row>
    <row r="91" spans="1:14" s="101" customFormat="1" ht="15">
      <c r="A91" s="49"/>
      <c r="B91" s="161" t="s">
        <v>90</v>
      </c>
      <c r="C91" s="54">
        <v>3077.8000000000038</v>
      </c>
      <c r="D91" s="45"/>
      <c r="E91" s="51"/>
      <c r="F91" s="45"/>
      <c r="G91" s="46"/>
      <c r="H91" s="47"/>
      <c r="I91" s="48"/>
      <c r="J91" s="90"/>
      <c r="K91" s="91"/>
      <c r="M91" s="102"/>
      <c r="N91" s="103"/>
    </row>
    <row r="92" spans="1:14" s="101" customFormat="1" ht="15">
      <c r="A92" s="49"/>
      <c r="B92" s="50" t="s">
        <v>91</v>
      </c>
      <c r="C92" s="51"/>
      <c r="D92" s="113">
        <v>1296.8000000000002</v>
      </c>
      <c r="E92" s="51"/>
      <c r="F92" s="45"/>
      <c r="G92" s="46"/>
      <c r="H92" s="47"/>
      <c r="I92" s="48"/>
      <c r="J92" s="90"/>
      <c r="K92" s="91"/>
      <c r="M92" s="102"/>
      <c r="N92" s="103"/>
    </row>
    <row r="93" spans="1:14" s="101" customFormat="1" ht="15">
      <c r="A93" s="49"/>
      <c r="B93" s="56" t="s">
        <v>92</v>
      </c>
      <c r="C93" s="60">
        <f t="shared" ref="C93:H93" si="0">C51</f>
        <v>26264</v>
      </c>
      <c r="D93" s="80">
        <f t="shared" si="0"/>
        <v>28660</v>
      </c>
      <c r="E93" s="60">
        <f t="shared" si="0"/>
        <v>5258</v>
      </c>
      <c r="F93" s="80">
        <f t="shared" si="0"/>
        <v>2691</v>
      </c>
      <c r="G93" s="39">
        <f t="shared" si="0"/>
        <v>10207</v>
      </c>
      <c r="H93" s="40">
        <f t="shared" si="0"/>
        <v>10378</v>
      </c>
      <c r="I93" s="48" t="str">
        <f>IF(((C79+C89+E89+C90+C93+E93)-(D93+F93))=E22,"yes","no!")</f>
        <v>yes</v>
      </c>
      <c r="J93" s="90"/>
      <c r="K93" s="91"/>
      <c r="M93" s="102"/>
      <c r="N93" s="103"/>
    </row>
    <row r="94" spans="1:14" s="101" customFormat="1" ht="15">
      <c r="A94" s="77"/>
      <c r="B94" s="165" t="s">
        <v>93</v>
      </c>
      <c r="C94" s="51"/>
      <c r="D94" s="45">
        <f>D95</f>
        <v>15621</v>
      </c>
      <c r="E94" s="51"/>
      <c r="F94" s="45">
        <f>F95</f>
        <v>4314</v>
      </c>
      <c r="G94" s="46"/>
      <c r="H94" s="115"/>
      <c r="I94" s="74"/>
      <c r="J94" s="133"/>
      <c r="K94" s="125"/>
      <c r="L94" s="122"/>
      <c r="M94" s="123"/>
      <c r="N94" s="103"/>
    </row>
    <row r="95" spans="1:14" s="101" customFormat="1" ht="15">
      <c r="A95" s="77"/>
      <c r="B95" s="56" t="s">
        <v>30</v>
      </c>
      <c r="C95" s="60"/>
      <c r="D95" s="80">
        <f>D69</f>
        <v>15621</v>
      </c>
      <c r="E95" s="60"/>
      <c r="F95" s="80">
        <f>F69</f>
        <v>4314</v>
      </c>
      <c r="G95" s="39"/>
      <c r="H95" s="40"/>
      <c r="I95" s="48" t="str">
        <f>IF((D95+F95)=H29,"yes","no!")</f>
        <v>yes</v>
      </c>
      <c r="J95" s="121"/>
      <c r="K95" s="166"/>
      <c r="L95" s="122"/>
      <c r="M95" s="123"/>
      <c r="N95" s="103"/>
    </row>
    <row r="96" spans="1:14" s="101" customFormat="1" ht="15">
      <c r="A96" s="77"/>
      <c r="B96" s="165" t="s">
        <v>94</v>
      </c>
      <c r="C96" s="51">
        <f>(C97-D97)+(C101-D101)</f>
        <v>-1494</v>
      </c>
      <c r="D96" s="45"/>
      <c r="E96" s="51"/>
      <c r="F96" s="45"/>
      <c r="G96" s="51">
        <f>(SUM(G97:G100)-SUM(H97:H100))</f>
        <v>1494</v>
      </c>
      <c r="H96" s="115"/>
      <c r="I96" s="48"/>
      <c r="J96" s="121"/>
      <c r="K96" s="166"/>
      <c r="L96" s="122"/>
      <c r="M96" s="123"/>
      <c r="N96" s="103"/>
    </row>
    <row r="97" spans="1:14" s="101" customFormat="1" ht="15">
      <c r="A97" s="77"/>
      <c r="B97" s="165" t="s">
        <v>95</v>
      </c>
      <c r="C97" s="51">
        <f>SUM(C98:C100)</f>
        <v>73305</v>
      </c>
      <c r="D97" s="45">
        <f>SUM(D98:D100)</f>
        <v>76801</v>
      </c>
      <c r="E97" s="51"/>
      <c r="F97" s="45"/>
      <c r="G97" s="114"/>
      <c r="H97" s="115"/>
      <c r="I97" s="48"/>
      <c r="J97" s="121"/>
      <c r="K97" s="166"/>
      <c r="L97" s="122"/>
      <c r="M97" s="123"/>
      <c r="N97" s="103"/>
    </row>
    <row r="98" spans="1:14" s="101" customFormat="1" ht="15">
      <c r="A98" s="77"/>
      <c r="B98" s="50" t="s">
        <v>96</v>
      </c>
      <c r="C98" s="51">
        <f>E63</f>
        <v>46281</v>
      </c>
      <c r="D98" s="45">
        <f>D63</f>
        <v>46319</v>
      </c>
      <c r="E98" s="51"/>
      <c r="F98" s="45"/>
      <c r="G98" s="114"/>
      <c r="H98" s="115">
        <f>H63</f>
        <v>-38</v>
      </c>
      <c r="I98" s="48"/>
      <c r="J98" s="121"/>
      <c r="K98" s="166"/>
      <c r="L98" s="122"/>
      <c r="M98" s="123"/>
      <c r="N98" s="103"/>
    </row>
    <row r="99" spans="1:14" s="101" customFormat="1" ht="15">
      <c r="A99" s="77"/>
      <c r="B99" s="50" t="s">
        <v>97</v>
      </c>
      <c r="C99" s="51">
        <f>C64</f>
        <v>26462</v>
      </c>
      <c r="D99" s="45">
        <f>D64+F64</f>
        <v>26504</v>
      </c>
      <c r="E99" s="51"/>
      <c r="F99" s="45"/>
      <c r="G99" s="114">
        <f>G64</f>
        <v>42</v>
      </c>
      <c r="H99" s="115"/>
      <c r="I99" s="48"/>
      <c r="J99" s="121"/>
      <c r="K99" s="166"/>
      <c r="L99" s="122"/>
      <c r="M99" s="123"/>
      <c r="N99" s="103"/>
    </row>
    <row r="100" spans="1:14" s="101" customFormat="1" ht="15">
      <c r="A100" s="77"/>
      <c r="B100" s="50" t="s">
        <v>98</v>
      </c>
      <c r="C100" s="51">
        <f>E66</f>
        <v>562</v>
      </c>
      <c r="D100" s="45">
        <f>F66</f>
        <v>3978</v>
      </c>
      <c r="E100" s="51"/>
      <c r="F100" s="45"/>
      <c r="G100" s="114">
        <f>G66</f>
        <v>1964</v>
      </c>
      <c r="H100" s="115">
        <f>H66</f>
        <v>550</v>
      </c>
      <c r="I100" s="48"/>
      <c r="J100" s="121"/>
      <c r="K100" s="166"/>
      <c r="L100" s="122"/>
      <c r="M100" s="123"/>
      <c r="N100" s="103"/>
    </row>
    <row r="101" spans="1:14" s="101" customFormat="1" ht="15">
      <c r="A101" s="77"/>
      <c r="B101" s="165" t="s">
        <v>99</v>
      </c>
      <c r="C101" s="51">
        <f>SUM(C102:C102)</f>
        <v>8158</v>
      </c>
      <c r="D101" s="45">
        <f>SUM(D102:D102)</f>
        <v>6156</v>
      </c>
      <c r="E101" s="51"/>
      <c r="F101" s="45"/>
      <c r="G101" s="114"/>
      <c r="H101" s="115"/>
      <c r="I101" s="48"/>
      <c r="J101" s="121"/>
      <c r="K101" s="166"/>
      <c r="L101" s="122"/>
      <c r="M101" s="123"/>
      <c r="N101" s="103"/>
    </row>
    <row r="102" spans="1:14">
      <c r="A102" s="77"/>
      <c r="B102" s="50" t="s">
        <v>98</v>
      </c>
      <c r="C102" s="51">
        <f>C66</f>
        <v>8158</v>
      </c>
      <c r="D102" s="45">
        <f>D66</f>
        <v>6156</v>
      </c>
      <c r="E102" s="51"/>
      <c r="F102" s="45"/>
      <c r="G102" s="51"/>
      <c r="H102" s="115"/>
      <c r="I102" s="48"/>
      <c r="J102" s="121"/>
      <c r="K102" s="166"/>
    </row>
    <row r="103" spans="1:14" s="101" customFormat="1" thickBot="1">
      <c r="A103" s="105"/>
      <c r="B103" s="136"/>
      <c r="C103" s="137"/>
      <c r="D103" s="167"/>
      <c r="E103" s="137"/>
      <c r="F103" s="167"/>
      <c r="G103" s="139"/>
      <c r="H103" s="140"/>
      <c r="I103" s="48"/>
      <c r="J103" s="90"/>
      <c r="K103" s="135"/>
      <c r="L103" s="122"/>
      <c r="M103" s="123"/>
      <c r="N103" s="103"/>
    </row>
    <row r="104" spans="1:14" s="151" customFormat="1" ht="18.75">
      <c r="A104" s="168"/>
      <c r="B104" s="169"/>
      <c r="C104" s="46"/>
      <c r="D104" s="46"/>
      <c r="E104" s="46"/>
      <c r="F104" s="46"/>
      <c r="G104" s="46"/>
      <c r="H104" s="22"/>
      <c r="I104" s="46"/>
      <c r="J104" s="156"/>
      <c r="K104" s="135"/>
      <c r="L104" s="148"/>
      <c r="M104" s="149"/>
      <c r="N104" s="150"/>
    </row>
    <row r="105" spans="1:14" s="172" customFormat="1" ht="19.5" thickBot="1">
      <c r="A105" s="19" t="s">
        <v>100</v>
      </c>
      <c r="B105" s="20" t="s">
        <v>101</v>
      </c>
      <c r="C105" s="46"/>
      <c r="D105" s="22" t="s">
        <v>4</v>
      </c>
      <c r="E105" s="46"/>
      <c r="F105" s="46"/>
      <c r="G105" s="46"/>
      <c r="H105" s="22"/>
      <c r="I105" s="46"/>
      <c r="J105" s="46"/>
      <c r="K105" s="135"/>
      <c r="L105" s="122"/>
      <c r="M105" s="170"/>
      <c r="N105" s="171"/>
    </row>
    <row r="106" spans="1:14" s="172" customFormat="1" ht="18.75">
      <c r="A106" s="27"/>
      <c r="B106" s="173" t="s">
        <v>102</v>
      </c>
      <c r="C106" s="174"/>
      <c r="D106" s="175">
        <f>D107+D110</f>
        <v>14800.999999999985</v>
      </c>
      <c r="E106" s="176"/>
      <c r="F106" s="46"/>
      <c r="G106" s="177"/>
      <c r="H106" s="22"/>
      <c r="I106" s="46"/>
      <c r="J106" s="46"/>
      <c r="K106" s="135"/>
      <c r="M106" s="178"/>
    </row>
    <row r="107" spans="1:14" s="172" customFormat="1" ht="18.75">
      <c r="A107" s="179"/>
      <c r="B107" s="180" t="s">
        <v>103</v>
      </c>
      <c r="C107" s="181"/>
      <c r="D107" s="182">
        <f>SUM(D108:D109)</f>
        <v>96167</v>
      </c>
      <c r="E107" s="183"/>
      <c r="F107" s="184"/>
      <c r="G107" s="135"/>
      <c r="H107" s="22"/>
      <c r="I107" s="46"/>
      <c r="J107" s="46"/>
      <c r="K107" s="135"/>
    </row>
    <row r="108" spans="1:14" s="172" customFormat="1" ht="18.75">
      <c r="A108" s="185"/>
      <c r="B108" s="186" t="s">
        <v>104</v>
      </c>
      <c r="C108" s="181"/>
      <c r="D108" s="187">
        <f>D82</f>
        <v>62853.000000000007</v>
      </c>
      <c r="E108" s="188"/>
      <c r="F108" s="46"/>
      <c r="G108" s="135"/>
      <c r="H108" s="22"/>
      <c r="I108" s="46"/>
      <c r="J108" s="46"/>
      <c r="K108" s="135"/>
    </row>
    <row r="109" spans="1:14" s="189" customFormat="1" ht="18.75">
      <c r="A109" s="185"/>
      <c r="B109" s="186" t="s">
        <v>105</v>
      </c>
      <c r="C109" s="181"/>
      <c r="D109" s="187">
        <f>F82</f>
        <v>33314</v>
      </c>
      <c r="E109" s="89"/>
      <c r="F109" s="46"/>
      <c r="G109" s="135"/>
      <c r="H109" s="22"/>
      <c r="I109" s="46"/>
      <c r="J109" s="46"/>
      <c r="K109" s="135"/>
    </row>
    <row r="110" spans="1:14" s="172" customFormat="1" ht="18.75">
      <c r="A110" s="185"/>
      <c r="B110" s="165" t="s">
        <v>106</v>
      </c>
      <c r="C110" s="181"/>
      <c r="D110" s="182">
        <f>-C77</f>
        <v>-81366.000000000015</v>
      </c>
      <c r="E110" s="188"/>
      <c r="F110" s="46"/>
      <c r="G110" s="135"/>
      <c r="H110" s="22"/>
      <c r="I110" s="46"/>
      <c r="J110" s="46"/>
      <c r="K110" s="135"/>
    </row>
    <row r="111" spans="1:14" s="172" customFormat="1" ht="18.75">
      <c r="A111" s="126"/>
      <c r="B111" s="190"/>
      <c r="C111" s="191"/>
      <c r="D111" s="182"/>
      <c r="E111" s="188"/>
      <c r="F111" s="46"/>
      <c r="G111" s="135"/>
      <c r="H111" s="22"/>
      <c r="I111" s="46"/>
      <c r="J111" s="46"/>
      <c r="K111" s="135"/>
    </row>
    <row r="112" spans="1:14" s="172" customFormat="1" ht="18.75">
      <c r="A112" s="126"/>
      <c r="B112" s="192" t="s">
        <v>107</v>
      </c>
      <c r="C112" s="193">
        <f>C113+C120</f>
        <v>14801</v>
      </c>
      <c r="D112" s="187"/>
      <c r="E112" s="188"/>
      <c r="F112" s="46"/>
      <c r="G112" s="135"/>
      <c r="H112" s="22"/>
      <c r="I112" s="46"/>
      <c r="J112" s="46"/>
      <c r="K112" s="135"/>
    </row>
    <row r="113" spans="1:11" s="172" customFormat="1" ht="18.75">
      <c r="A113" s="179"/>
      <c r="B113" s="194" t="s">
        <v>108</v>
      </c>
      <c r="C113" s="195">
        <f>C114+C117</f>
        <v>16295</v>
      </c>
      <c r="D113" s="187"/>
      <c r="E113" s="196"/>
      <c r="F113" s="184"/>
      <c r="G113" s="135"/>
      <c r="H113" s="22"/>
      <c r="I113" s="46"/>
      <c r="J113" s="46"/>
      <c r="K113" s="135"/>
    </row>
    <row r="114" spans="1:11" s="172" customFormat="1" ht="18.75">
      <c r="A114" s="27"/>
      <c r="B114" s="197" t="s">
        <v>109</v>
      </c>
      <c r="C114" s="191">
        <f>C115-C116</f>
        <v>17873</v>
      </c>
      <c r="D114" s="187"/>
      <c r="E114" s="188"/>
      <c r="F114" s="46"/>
      <c r="G114" s="135"/>
      <c r="H114" s="22"/>
      <c r="I114" s="46"/>
      <c r="J114" s="46"/>
      <c r="K114" s="135"/>
    </row>
    <row r="115" spans="1:11" s="189" customFormat="1" ht="18.75">
      <c r="A115" s="27"/>
      <c r="B115" s="43" t="s">
        <v>110</v>
      </c>
      <c r="C115" s="191">
        <f>C87</f>
        <v>33494</v>
      </c>
      <c r="D115" s="187"/>
      <c r="E115" s="188"/>
      <c r="F115" s="46"/>
      <c r="G115" s="135"/>
      <c r="H115" s="22"/>
      <c r="I115" s="46"/>
      <c r="J115" s="46"/>
      <c r="K115" s="135"/>
    </row>
    <row r="116" spans="1:11" s="172" customFormat="1" ht="18.75">
      <c r="A116" s="49"/>
      <c r="B116" s="43" t="s">
        <v>111</v>
      </c>
      <c r="C116" s="191">
        <f>D95</f>
        <v>15621</v>
      </c>
      <c r="D116" s="187"/>
      <c r="E116" s="188"/>
      <c r="F116" s="46"/>
      <c r="G116" s="135"/>
      <c r="H116" s="22"/>
      <c r="I116" s="46"/>
      <c r="J116" s="46"/>
      <c r="K116" s="135"/>
    </row>
    <row r="117" spans="1:11" s="172" customFormat="1" ht="18.75">
      <c r="A117" s="105"/>
      <c r="B117" s="197" t="s">
        <v>112</v>
      </c>
      <c r="C117" s="191">
        <f>C118-C119</f>
        <v>-1578</v>
      </c>
      <c r="D117" s="198"/>
      <c r="E117" s="188"/>
      <c r="F117" s="46"/>
      <c r="G117" s="135"/>
      <c r="H117" s="22"/>
      <c r="I117" s="46"/>
      <c r="J117" s="46"/>
      <c r="K117" s="135"/>
    </row>
    <row r="118" spans="1:11" s="172" customFormat="1" ht="18.75">
      <c r="A118" s="105"/>
      <c r="B118" s="43" t="s">
        <v>113</v>
      </c>
      <c r="C118" s="191">
        <f>E87</f>
        <v>2736</v>
      </c>
      <c r="D118" s="198"/>
      <c r="E118" s="188"/>
      <c r="F118" s="46"/>
      <c r="G118" s="135"/>
      <c r="H118" s="22"/>
      <c r="I118" s="46"/>
      <c r="J118" s="46"/>
      <c r="K118" s="135"/>
    </row>
    <row r="119" spans="1:11" s="172" customFormat="1" ht="18.75">
      <c r="A119" s="105"/>
      <c r="B119" s="43" t="s">
        <v>111</v>
      </c>
      <c r="C119" s="191">
        <f>F95</f>
        <v>4314</v>
      </c>
      <c r="D119" s="198"/>
      <c r="E119" s="188"/>
      <c r="F119" s="46"/>
      <c r="G119" s="135"/>
      <c r="H119" s="22"/>
      <c r="I119" s="46"/>
      <c r="J119" s="46"/>
      <c r="K119" s="135"/>
    </row>
    <row r="120" spans="1:11" s="172" customFormat="1" ht="18.75">
      <c r="A120" s="105"/>
      <c r="B120" s="199" t="s">
        <v>114</v>
      </c>
      <c r="C120" s="195">
        <f>C121+C124</f>
        <v>-1494</v>
      </c>
      <c r="D120" s="200"/>
      <c r="E120" s="188"/>
      <c r="F120" s="46"/>
      <c r="G120" s="135"/>
      <c r="H120" s="22"/>
      <c r="I120" s="46"/>
      <c r="J120" s="46"/>
      <c r="K120" s="135"/>
    </row>
    <row r="121" spans="1:11" s="172" customFormat="1" ht="18.75">
      <c r="A121" s="105"/>
      <c r="B121" s="201" t="s">
        <v>115</v>
      </c>
      <c r="C121" s="202">
        <f>C122-C123</f>
        <v>2002</v>
      </c>
      <c r="D121" s="200"/>
      <c r="E121" s="188"/>
      <c r="F121" s="46"/>
      <c r="G121" s="135"/>
      <c r="H121" s="22"/>
      <c r="I121" s="46"/>
      <c r="J121" s="46"/>
      <c r="K121" s="135"/>
    </row>
    <row r="122" spans="1:11" s="172" customFormat="1" ht="18.75">
      <c r="A122" s="105"/>
      <c r="B122" s="43" t="s">
        <v>116</v>
      </c>
      <c r="C122" s="202">
        <f>C102</f>
        <v>8158</v>
      </c>
      <c r="D122" s="200"/>
      <c r="E122" s="188"/>
      <c r="F122" s="46"/>
      <c r="G122" s="177"/>
      <c r="H122" s="22"/>
      <c r="I122" s="46"/>
      <c r="J122" s="46"/>
      <c r="K122" s="135"/>
    </row>
    <row r="123" spans="1:11" s="172" customFormat="1" ht="18.75">
      <c r="A123" s="105"/>
      <c r="B123" s="43" t="s">
        <v>117</v>
      </c>
      <c r="C123" s="202">
        <f>D102</f>
        <v>6156</v>
      </c>
      <c r="D123" s="200"/>
      <c r="E123" s="188"/>
      <c r="F123" s="46"/>
      <c r="G123" s="177"/>
      <c r="H123" s="22"/>
      <c r="I123" s="46"/>
      <c r="J123" s="46"/>
      <c r="K123" s="135"/>
    </row>
    <row r="124" spans="1:11" s="172" customFormat="1" ht="18.75">
      <c r="A124" s="105"/>
      <c r="B124" s="201" t="s">
        <v>118</v>
      </c>
      <c r="C124" s="202">
        <f>C125-C126</f>
        <v>-3496</v>
      </c>
      <c r="D124" s="200"/>
      <c r="E124" s="188"/>
      <c r="F124" s="46"/>
      <c r="G124" s="177"/>
      <c r="H124" s="22"/>
      <c r="I124" s="46"/>
      <c r="J124" s="46"/>
      <c r="K124" s="135"/>
    </row>
    <row r="125" spans="1:11" s="172" customFormat="1" ht="18.75">
      <c r="A125" s="105"/>
      <c r="B125" s="43" t="s">
        <v>119</v>
      </c>
      <c r="C125" s="191">
        <f>C97</f>
        <v>73305</v>
      </c>
      <c r="D125" s="200"/>
      <c r="E125" s="188"/>
      <c r="F125" s="46"/>
      <c r="G125" s="177"/>
      <c r="H125" s="22"/>
      <c r="I125" s="46"/>
      <c r="J125" s="46"/>
      <c r="K125" s="135"/>
    </row>
    <row r="126" spans="1:11" s="172" customFormat="1" ht="18.75">
      <c r="A126" s="105"/>
      <c r="B126" s="43" t="s">
        <v>120</v>
      </c>
      <c r="C126" s="191">
        <f>D97</f>
        <v>76801</v>
      </c>
      <c r="D126" s="200"/>
      <c r="E126" s="188"/>
      <c r="F126" s="46"/>
      <c r="G126" s="177"/>
      <c r="H126" s="22"/>
      <c r="I126" s="46"/>
      <c r="J126" s="46"/>
      <c r="K126" s="135"/>
    </row>
    <row r="127" spans="1:11" s="172" customFormat="1" ht="19.5" thickBot="1">
      <c r="A127" s="105"/>
      <c r="B127" s="203"/>
      <c r="C127" s="204"/>
      <c r="D127" s="205"/>
      <c r="E127" s="188"/>
      <c r="F127" s="46"/>
      <c r="G127" s="135"/>
      <c r="H127" s="22"/>
      <c r="I127" s="46"/>
      <c r="J127" s="46"/>
      <c r="K127" s="135"/>
    </row>
    <row r="128" spans="1:11" s="172" customFormat="1" ht="18.75">
      <c r="A128" s="105"/>
      <c r="B128" s="142" t="s">
        <v>121</v>
      </c>
      <c r="C128" s="143"/>
      <c r="D128" s="143" t="str">
        <f>IF((C120+G96)=0,"yes","no!")</f>
        <v>yes</v>
      </c>
      <c r="E128" s="188"/>
      <c r="F128" s="46"/>
      <c r="G128" s="135"/>
      <c r="H128" s="22"/>
      <c r="I128" s="46"/>
      <c r="J128" s="46"/>
      <c r="K128" s="135"/>
    </row>
    <row r="129" spans="1:15" s="172" customFormat="1">
      <c r="A129" s="206"/>
      <c r="B129" s="142" t="s">
        <v>122</v>
      </c>
      <c r="C129" s="143"/>
      <c r="D129" s="143" t="str">
        <f>IF(ABS(D106-C112)&lt;9,"yes","no")</f>
        <v>yes</v>
      </c>
      <c r="E129" s="206"/>
      <c r="F129" s="206"/>
      <c r="G129" s="206"/>
      <c r="H129" s="206"/>
      <c r="I129" s="184"/>
      <c r="J129" s="184"/>
      <c r="K129" s="135"/>
      <c r="L129" s="122"/>
      <c r="M129" s="170"/>
      <c r="N129" s="171"/>
    </row>
    <row r="130" spans="1:15" s="172" customFormat="1">
      <c r="A130" s="206"/>
      <c r="B130" s="206"/>
      <c r="C130" s="206"/>
      <c r="D130" s="206"/>
      <c r="E130" s="206"/>
      <c r="F130" s="206"/>
      <c r="G130" s="206"/>
      <c r="H130" s="206"/>
      <c r="I130" s="184"/>
      <c r="J130" s="184"/>
      <c r="K130" s="135"/>
      <c r="L130" s="207"/>
      <c r="M130" s="208"/>
      <c r="N130" s="209"/>
      <c r="O130" s="189"/>
    </row>
    <row r="131" spans="1:15" s="172" customFormat="1">
      <c r="A131" s="206"/>
      <c r="B131" s="206"/>
      <c r="C131" s="206"/>
      <c r="D131" s="206"/>
      <c r="E131" s="206"/>
      <c r="F131" s="206"/>
      <c r="G131" s="206"/>
      <c r="H131" s="206"/>
      <c r="I131" s="184"/>
      <c r="J131" s="184"/>
      <c r="K131" s="135"/>
      <c r="L131" s="207"/>
      <c r="M131" s="208"/>
      <c r="N131" s="209"/>
      <c r="O131" s="189"/>
    </row>
    <row r="132" spans="1:15" s="172" customFormat="1">
      <c r="A132" s="210"/>
      <c r="B132" s="26"/>
      <c r="C132" s="211"/>
      <c r="D132" s="211"/>
      <c r="E132" s="211"/>
      <c r="F132" s="211"/>
      <c r="G132" s="211"/>
      <c r="H132" s="212"/>
      <c r="I132" s="211"/>
      <c r="J132" s="211"/>
      <c r="K132" s="213"/>
      <c r="L132" s="207"/>
      <c r="M132" s="208"/>
      <c r="N132" s="209"/>
      <c r="O132" s="189"/>
    </row>
    <row r="133" spans="1:15" s="172" customFormat="1">
      <c r="A133" s="210"/>
      <c r="B133" s="26"/>
      <c r="C133" s="211"/>
      <c r="D133" s="211"/>
      <c r="E133" s="211"/>
      <c r="F133" s="211"/>
      <c r="G133" s="211"/>
      <c r="H133" s="212"/>
      <c r="I133" s="211"/>
      <c r="J133" s="211"/>
      <c r="K133" s="213"/>
      <c r="L133" s="207"/>
      <c r="M133" s="208"/>
      <c r="N133" s="209"/>
      <c r="O133" s="189"/>
    </row>
    <row r="134" spans="1:15" s="172" customFormat="1">
      <c r="A134" s="210"/>
      <c r="B134" s="26"/>
      <c r="C134" s="211"/>
      <c r="D134" s="211"/>
      <c r="E134" s="211"/>
      <c r="F134" s="211"/>
      <c r="G134" s="211"/>
      <c r="H134" s="212"/>
      <c r="I134" s="211"/>
      <c r="J134" s="211"/>
      <c r="K134" s="213"/>
      <c r="L134" s="207"/>
      <c r="M134" s="208"/>
      <c r="N134" s="209"/>
      <c r="O134" s="189"/>
    </row>
    <row r="135" spans="1:15" s="172" customFormat="1" ht="15">
      <c r="A135" s="210"/>
      <c r="B135" s="26"/>
      <c r="C135" s="211"/>
      <c r="D135" s="211"/>
      <c r="E135" s="211"/>
      <c r="F135" s="211"/>
      <c r="G135" s="211"/>
      <c r="H135" s="212"/>
      <c r="I135" s="211"/>
      <c r="J135" s="211"/>
      <c r="K135" s="213"/>
      <c r="L135" s="122"/>
      <c r="M135" s="170"/>
      <c r="N135" s="171"/>
    </row>
    <row r="136" spans="1:15" s="172" customFormat="1" ht="15">
      <c r="A136" s="210"/>
      <c r="B136" s="26"/>
      <c r="C136" s="211"/>
      <c r="D136" s="211"/>
      <c r="E136" s="211"/>
      <c r="F136" s="211"/>
      <c r="G136" s="211"/>
      <c r="H136" s="212"/>
      <c r="I136" s="211"/>
      <c r="J136" s="211"/>
      <c r="K136" s="213"/>
      <c r="L136" s="122"/>
      <c r="M136" s="170"/>
      <c r="N136" s="171"/>
    </row>
    <row r="137" spans="1:15" s="172" customFormat="1" ht="15">
      <c r="A137" s="210"/>
      <c r="B137" s="26"/>
      <c r="C137" s="211"/>
      <c r="D137" s="211"/>
      <c r="E137" s="211"/>
      <c r="F137" s="211"/>
      <c r="G137" s="211"/>
      <c r="H137" s="212"/>
      <c r="I137" s="211"/>
      <c r="J137" s="211"/>
      <c r="K137" s="213"/>
      <c r="L137" s="122"/>
      <c r="M137" s="170"/>
      <c r="N137" s="171"/>
    </row>
    <row r="138" spans="1:15" s="172" customFormat="1" ht="15">
      <c r="A138" s="210"/>
      <c r="B138" s="26"/>
      <c r="C138" s="211"/>
      <c r="D138" s="211"/>
      <c r="E138" s="211"/>
      <c r="F138" s="211"/>
      <c r="G138" s="211"/>
      <c r="H138" s="212"/>
      <c r="I138" s="211"/>
      <c r="J138" s="211"/>
      <c r="K138" s="213"/>
      <c r="L138" s="122"/>
      <c r="M138" s="170"/>
      <c r="N138" s="171"/>
    </row>
    <row r="139" spans="1:15" s="172" customFormat="1" ht="15">
      <c r="A139" s="210"/>
      <c r="B139" s="26"/>
      <c r="C139" s="211"/>
      <c r="D139" s="211"/>
      <c r="E139" s="211"/>
      <c r="F139" s="211"/>
      <c r="G139" s="211"/>
      <c r="H139" s="212"/>
      <c r="I139" s="211"/>
      <c r="J139" s="211"/>
      <c r="K139" s="213"/>
      <c r="L139" s="122"/>
      <c r="M139" s="170"/>
      <c r="N139" s="171"/>
    </row>
    <row r="140" spans="1:15" s="172" customFormat="1" ht="15">
      <c r="A140" s="210"/>
      <c r="B140" s="26"/>
      <c r="C140" s="211"/>
      <c r="D140" s="211"/>
      <c r="E140" s="211"/>
      <c r="F140" s="211"/>
      <c r="G140" s="211"/>
      <c r="H140" s="212"/>
      <c r="I140" s="211"/>
      <c r="J140" s="211"/>
      <c r="K140" s="213"/>
      <c r="L140" s="122"/>
      <c r="M140" s="170"/>
      <c r="N140" s="171"/>
    </row>
    <row r="141" spans="1:15" s="172" customFormat="1" ht="15">
      <c r="A141" s="210"/>
      <c r="B141" s="26"/>
      <c r="C141" s="211"/>
      <c r="D141" s="211"/>
      <c r="E141" s="211"/>
      <c r="F141" s="211"/>
      <c r="G141" s="211"/>
      <c r="H141" s="212"/>
      <c r="I141" s="211"/>
      <c r="J141" s="211"/>
      <c r="K141" s="213"/>
      <c r="L141" s="122"/>
      <c r="M141" s="170"/>
      <c r="N141" s="171"/>
    </row>
    <row r="142" spans="1:15" s="172" customFormat="1" ht="15">
      <c r="A142" s="210"/>
      <c r="B142" s="26"/>
      <c r="C142" s="211"/>
      <c r="D142" s="211"/>
      <c r="E142" s="211"/>
      <c r="F142" s="211"/>
      <c r="G142" s="211"/>
      <c r="H142" s="212"/>
      <c r="I142" s="211"/>
      <c r="J142" s="211"/>
      <c r="K142" s="213"/>
      <c r="L142" s="122"/>
      <c r="M142" s="170"/>
      <c r="N142" s="171"/>
    </row>
    <row r="143" spans="1:15" s="172" customFormat="1" ht="15">
      <c r="A143" s="210"/>
      <c r="B143" s="26"/>
      <c r="C143" s="211"/>
      <c r="D143" s="211"/>
      <c r="E143" s="211"/>
      <c r="F143" s="211"/>
      <c r="G143" s="211"/>
      <c r="H143" s="212"/>
      <c r="I143" s="211"/>
      <c r="J143" s="211"/>
      <c r="K143" s="213"/>
      <c r="L143" s="122"/>
      <c r="M143" s="170"/>
      <c r="N143" s="171"/>
    </row>
    <row r="144" spans="1:15" s="172" customFormat="1" ht="15">
      <c r="A144" s="210"/>
      <c r="B144" s="26"/>
      <c r="C144" s="211"/>
      <c r="D144" s="211"/>
      <c r="E144" s="211"/>
      <c r="F144" s="211"/>
      <c r="G144" s="211"/>
      <c r="H144" s="212"/>
      <c r="I144" s="211"/>
      <c r="J144" s="211"/>
      <c r="K144" s="213"/>
      <c r="L144" s="122"/>
      <c r="M144" s="170"/>
      <c r="N144" s="171"/>
    </row>
    <row r="145" spans="1:14" s="172" customFormat="1" ht="15">
      <c r="A145" s="210"/>
      <c r="B145" s="26"/>
      <c r="C145" s="211"/>
      <c r="D145" s="211"/>
      <c r="E145" s="211"/>
      <c r="F145" s="211"/>
      <c r="G145" s="211"/>
      <c r="H145" s="212"/>
      <c r="I145" s="211"/>
      <c r="J145" s="211"/>
      <c r="K145" s="213"/>
      <c r="L145" s="122"/>
      <c r="M145" s="170"/>
      <c r="N145" s="171"/>
    </row>
    <row r="146" spans="1:14" s="172" customFormat="1" ht="15">
      <c r="A146" s="210"/>
      <c r="B146" s="26"/>
      <c r="C146" s="211"/>
      <c r="D146" s="211"/>
      <c r="E146" s="211"/>
      <c r="F146" s="211"/>
      <c r="G146" s="211"/>
      <c r="H146" s="212"/>
      <c r="I146" s="211"/>
      <c r="J146" s="211"/>
      <c r="K146" s="213"/>
      <c r="L146" s="122"/>
      <c r="M146" s="170"/>
      <c r="N146" s="171"/>
    </row>
    <row r="147" spans="1:14" s="172" customFormat="1" ht="15">
      <c r="A147" s="210"/>
      <c r="B147" s="26"/>
      <c r="C147" s="211"/>
      <c r="D147" s="211"/>
      <c r="E147" s="211"/>
      <c r="F147" s="211"/>
      <c r="G147" s="211"/>
      <c r="H147" s="212"/>
      <c r="I147" s="211"/>
      <c r="J147" s="211"/>
      <c r="K147" s="213"/>
      <c r="L147" s="122"/>
      <c r="M147" s="170"/>
      <c r="N147" s="171"/>
    </row>
    <row r="148" spans="1:14" s="172" customFormat="1" ht="15">
      <c r="A148" s="210"/>
      <c r="B148" s="26"/>
      <c r="C148" s="211"/>
      <c r="D148" s="211"/>
      <c r="E148" s="211"/>
      <c r="F148" s="211"/>
      <c r="G148" s="211"/>
      <c r="H148" s="212"/>
      <c r="I148" s="211"/>
      <c r="J148" s="211"/>
      <c r="K148" s="213"/>
      <c r="L148" s="122"/>
      <c r="M148" s="170"/>
      <c r="N148" s="171"/>
    </row>
    <row r="149" spans="1:14" s="172" customFormat="1" ht="15">
      <c r="A149" s="210"/>
      <c r="B149" s="26"/>
      <c r="C149" s="211"/>
      <c r="D149" s="211"/>
      <c r="E149" s="211"/>
      <c r="F149" s="211"/>
      <c r="G149" s="211"/>
      <c r="H149" s="212"/>
      <c r="I149" s="211"/>
      <c r="J149" s="211"/>
      <c r="K149" s="213"/>
      <c r="L149" s="122"/>
      <c r="M149" s="170"/>
      <c r="N149" s="171"/>
    </row>
    <row r="150" spans="1:14" s="172" customFormat="1" ht="15">
      <c r="A150" s="210"/>
      <c r="B150" s="26"/>
      <c r="C150" s="211"/>
      <c r="D150" s="211"/>
      <c r="E150" s="211"/>
      <c r="F150" s="211"/>
      <c r="G150" s="211"/>
      <c r="H150" s="212"/>
      <c r="I150" s="211"/>
      <c r="J150" s="211"/>
      <c r="K150" s="213"/>
      <c r="L150" s="122"/>
      <c r="M150" s="170"/>
      <c r="N150" s="171"/>
    </row>
    <row r="151" spans="1:14" s="172" customFormat="1" ht="15">
      <c r="A151" s="210"/>
      <c r="B151" s="26"/>
      <c r="C151" s="211"/>
      <c r="D151" s="211"/>
      <c r="E151" s="211"/>
      <c r="F151" s="211"/>
      <c r="G151" s="211"/>
      <c r="H151" s="212"/>
      <c r="I151" s="211"/>
      <c r="J151" s="211"/>
      <c r="K151" s="213"/>
      <c r="L151" s="122"/>
      <c r="M151" s="170"/>
      <c r="N151" s="171"/>
    </row>
    <row r="152" spans="1:14" s="172" customFormat="1" ht="15">
      <c r="A152" s="210"/>
      <c r="B152" s="26"/>
      <c r="C152" s="211"/>
      <c r="D152" s="211"/>
      <c r="E152" s="211"/>
      <c r="F152" s="211"/>
      <c r="G152" s="211"/>
      <c r="H152" s="212"/>
      <c r="I152" s="211"/>
      <c r="J152" s="211"/>
      <c r="K152" s="213"/>
      <c r="L152" s="122"/>
      <c r="M152" s="170"/>
      <c r="N152" s="171"/>
    </row>
    <row r="153" spans="1:14" s="172" customFormat="1" ht="15">
      <c r="A153" s="210"/>
      <c r="B153" s="26"/>
      <c r="C153" s="211"/>
      <c r="D153" s="211"/>
      <c r="E153" s="211"/>
      <c r="F153" s="211"/>
      <c r="G153" s="211"/>
      <c r="H153" s="212"/>
      <c r="I153" s="211"/>
      <c r="J153" s="211"/>
      <c r="K153" s="213"/>
      <c r="L153" s="122"/>
      <c r="M153" s="170"/>
      <c r="N153" s="171"/>
    </row>
    <row r="154" spans="1:14" s="172" customFormat="1" ht="15">
      <c r="A154" s="210"/>
      <c r="B154" s="26"/>
      <c r="C154" s="211"/>
      <c r="D154" s="211"/>
      <c r="E154" s="211"/>
      <c r="F154" s="211"/>
      <c r="G154" s="211"/>
      <c r="H154" s="212"/>
      <c r="I154" s="211"/>
      <c r="J154" s="211"/>
      <c r="K154" s="213"/>
      <c r="L154" s="13"/>
      <c r="M154" s="170"/>
      <c r="N154" s="171"/>
    </row>
    <row r="155" spans="1:14" s="172" customFormat="1" ht="15">
      <c r="A155" s="210"/>
      <c r="B155" s="26"/>
      <c r="C155" s="211"/>
      <c r="D155" s="211"/>
      <c r="E155" s="211"/>
      <c r="F155" s="211"/>
      <c r="G155" s="211"/>
      <c r="H155" s="212"/>
      <c r="I155" s="211"/>
      <c r="J155" s="211"/>
      <c r="K155" s="213"/>
      <c r="L155" s="13"/>
      <c r="M155" s="170"/>
      <c r="N155" s="171"/>
    </row>
    <row r="156" spans="1:14" s="172" customFormat="1" ht="15">
      <c r="A156" s="210"/>
      <c r="B156" s="26"/>
      <c r="C156" s="211"/>
      <c r="D156" s="211"/>
      <c r="E156" s="211"/>
      <c r="F156" s="211"/>
      <c r="G156" s="211"/>
      <c r="H156" s="212"/>
      <c r="I156" s="211"/>
      <c r="J156" s="211"/>
      <c r="K156" s="213"/>
      <c r="L156" s="13"/>
      <c r="M156" s="170"/>
      <c r="N156" s="171"/>
    </row>
    <row r="157" spans="1:14" s="172" customFormat="1" ht="15">
      <c r="A157" s="210"/>
      <c r="B157" s="26"/>
      <c r="C157" s="211"/>
      <c r="D157" s="211"/>
      <c r="E157" s="211"/>
      <c r="F157" s="211"/>
      <c r="G157" s="211"/>
      <c r="H157" s="212"/>
      <c r="I157" s="211"/>
      <c r="J157" s="211"/>
      <c r="K157" s="213"/>
      <c r="L157" s="13"/>
      <c r="M157" s="170"/>
      <c r="N157" s="171"/>
    </row>
    <row r="158" spans="1:14" s="172" customFormat="1" ht="15">
      <c r="A158" s="210"/>
      <c r="B158" s="26"/>
      <c r="C158" s="211"/>
      <c r="D158" s="211"/>
      <c r="E158" s="211"/>
      <c r="F158" s="211"/>
      <c r="G158" s="211"/>
      <c r="H158" s="212"/>
      <c r="I158" s="211"/>
      <c r="J158" s="211"/>
      <c r="K158" s="213"/>
      <c r="L158" s="13"/>
      <c r="M158" s="170"/>
      <c r="N158" s="171"/>
    </row>
    <row r="159" spans="1:14" s="172" customFormat="1" ht="15">
      <c r="A159" s="210"/>
      <c r="B159" s="26"/>
      <c r="C159" s="211"/>
      <c r="D159" s="211"/>
      <c r="E159" s="211"/>
      <c r="F159" s="211"/>
      <c r="G159" s="211"/>
      <c r="H159" s="212"/>
      <c r="I159" s="211"/>
      <c r="J159" s="211"/>
      <c r="K159" s="213"/>
      <c r="L159" s="13"/>
      <c r="M159" s="170"/>
      <c r="N159" s="171"/>
    </row>
    <row r="160" spans="1:14" s="172" customFormat="1" ht="15">
      <c r="A160" s="210"/>
      <c r="B160" s="26"/>
      <c r="C160" s="211"/>
      <c r="D160" s="211"/>
      <c r="E160" s="211"/>
      <c r="F160" s="211"/>
      <c r="G160" s="211"/>
      <c r="H160" s="212"/>
      <c r="I160" s="211"/>
      <c r="J160" s="211"/>
      <c r="K160" s="213"/>
      <c r="L160" s="13"/>
      <c r="M160" s="170"/>
      <c r="N160" s="171"/>
    </row>
    <row r="161" spans="1:14" s="172" customFormat="1" ht="15">
      <c r="A161" s="210"/>
      <c r="B161" s="26"/>
      <c r="C161" s="211"/>
      <c r="D161" s="211"/>
      <c r="E161" s="211"/>
      <c r="F161" s="211"/>
      <c r="G161" s="211"/>
      <c r="H161" s="212"/>
      <c r="I161" s="211"/>
      <c r="J161" s="211"/>
      <c r="K161" s="213"/>
      <c r="L161" s="13"/>
      <c r="M161" s="170"/>
      <c r="N161" s="171"/>
    </row>
    <row r="162" spans="1:14" s="172" customFormat="1" ht="15">
      <c r="A162" s="210"/>
      <c r="B162" s="26"/>
      <c r="C162" s="211"/>
      <c r="D162" s="211"/>
      <c r="E162" s="211"/>
      <c r="F162" s="211"/>
      <c r="G162" s="211"/>
      <c r="H162" s="212"/>
      <c r="I162" s="211"/>
      <c r="J162" s="211"/>
      <c r="K162" s="213"/>
      <c r="L162" s="13"/>
      <c r="M162" s="170"/>
      <c r="N162" s="171"/>
    </row>
    <row r="163" spans="1:14" s="172" customFormat="1" ht="15">
      <c r="A163" s="210"/>
      <c r="B163" s="26"/>
      <c r="C163" s="211"/>
      <c r="D163" s="211"/>
      <c r="E163" s="211"/>
      <c r="F163" s="211"/>
      <c r="G163" s="211"/>
      <c r="H163" s="212"/>
      <c r="I163" s="211"/>
      <c r="J163" s="211"/>
      <c r="K163" s="213"/>
      <c r="L163" s="170"/>
      <c r="M163" s="171"/>
    </row>
    <row r="164" spans="1:14" s="172" customFormat="1" ht="15">
      <c r="A164" s="210"/>
      <c r="B164" s="26"/>
      <c r="C164" s="211"/>
      <c r="D164" s="211"/>
      <c r="E164" s="211"/>
      <c r="F164" s="211"/>
      <c r="G164" s="211"/>
      <c r="H164" s="212"/>
      <c r="I164" s="211"/>
      <c r="J164" s="211"/>
      <c r="K164" s="213"/>
      <c r="L164" s="170"/>
      <c r="M164" s="171"/>
    </row>
    <row r="165" spans="1:14" s="172" customFormat="1" ht="15">
      <c r="A165" s="210"/>
      <c r="B165" s="26"/>
      <c r="C165" s="211"/>
      <c r="D165" s="211"/>
      <c r="E165" s="211"/>
      <c r="F165" s="211"/>
      <c r="G165" s="211"/>
      <c r="H165" s="212"/>
      <c r="I165" s="211"/>
      <c r="J165" s="211"/>
      <c r="K165" s="213"/>
      <c r="L165" s="170"/>
      <c r="M165" s="171"/>
    </row>
    <row r="166" spans="1:14" s="172" customFormat="1" ht="15">
      <c r="A166" s="210"/>
      <c r="B166" s="26"/>
      <c r="C166" s="211"/>
      <c r="D166" s="211"/>
      <c r="E166" s="211"/>
      <c r="F166" s="211"/>
      <c r="G166" s="211"/>
      <c r="H166" s="212"/>
      <c r="I166" s="211"/>
      <c r="J166" s="211"/>
      <c r="K166" s="213"/>
      <c r="L166" s="170"/>
      <c r="M166" s="171"/>
    </row>
    <row r="167" spans="1:14" s="172" customFormat="1" ht="15">
      <c r="A167" s="210"/>
      <c r="B167" s="26"/>
      <c r="C167" s="211"/>
      <c r="D167" s="211"/>
      <c r="E167" s="211"/>
      <c r="F167" s="211"/>
      <c r="G167" s="211"/>
      <c r="H167" s="212"/>
      <c r="I167" s="211"/>
      <c r="J167" s="211"/>
      <c r="K167" s="213"/>
      <c r="L167" s="170"/>
      <c r="M167" s="171"/>
    </row>
    <row r="168" spans="1:14" s="172" customFormat="1" ht="15">
      <c r="A168" s="210"/>
      <c r="B168" s="26"/>
      <c r="C168" s="211"/>
      <c r="D168" s="211"/>
      <c r="E168" s="211"/>
      <c r="F168" s="211"/>
      <c r="G168" s="211"/>
      <c r="H168" s="212"/>
      <c r="I168" s="211"/>
      <c r="J168" s="211"/>
      <c r="K168" s="213"/>
      <c r="L168" s="170"/>
      <c r="M168" s="171"/>
    </row>
    <row r="169" spans="1:14" s="172" customFormat="1" ht="15">
      <c r="A169" s="210"/>
      <c r="B169" s="26"/>
      <c r="C169" s="211"/>
      <c r="D169" s="211"/>
      <c r="E169" s="211"/>
      <c r="F169" s="211"/>
      <c r="G169" s="211"/>
      <c r="H169" s="212"/>
      <c r="I169" s="211"/>
      <c r="J169" s="211"/>
      <c r="K169" s="213"/>
      <c r="L169" s="170"/>
      <c r="M169" s="171"/>
    </row>
    <row r="170" spans="1:14" s="216" customFormat="1" ht="15">
      <c r="A170" s="210"/>
      <c r="B170" s="26"/>
      <c r="C170" s="211"/>
      <c r="D170" s="211"/>
      <c r="E170" s="211"/>
      <c r="F170" s="211"/>
      <c r="G170" s="211"/>
      <c r="H170" s="212"/>
      <c r="I170" s="211"/>
      <c r="J170" s="211"/>
      <c r="K170" s="213"/>
      <c r="L170" s="214"/>
      <c r="M170" s="215"/>
    </row>
    <row r="171" spans="1:14" s="216" customFormat="1" ht="15">
      <c r="A171" s="210"/>
      <c r="B171" s="26"/>
      <c r="C171" s="211"/>
      <c r="D171" s="211"/>
      <c r="E171" s="211"/>
      <c r="F171" s="211"/>
      <c r="G171" s="211"/>
      <c r="H171" s="212"/>
      <c r="I171" s="211"/>
      <c r="J171" s="211"/>
      <c r="K171" s="213"/>
      <c r="L171" s="214"/>
      <c r="M171" s="215"/>
    </row>
    <row r="172" spans="1:14" s="172" customFormat="1" ht="15">
      <c r="A172" s="210"/>
      <c r="B172" s="26"/>
      <c r="C172" s="211"/>
      <c r="D172" s="211"/>
      <c r="E172" s="211"/>
      <c r="F172" s="211"/>
      <c r="G172" s="211"/>
      <c r="H172" s="212"/>
      <c r="I172" s="211"/>
      <c r="J172" s="211"/>
      <c r="K172" s="213"/>
      <c r="L172" s="170"/>
      <c r="M172" s="171"/>
    </row>
    <row r="173" spans="1:14" s="172" customFormat="1" ht="15">
      <c r="A173" s="210"/>
      <c r="B173" s="26"/>
      <c r="C173" s="211"/>
      <c r="D173" s="211"/>
      <c r="E173" s="211"/>
      <c r="F173" s="211"/>
      <c r="G173" s="211"/>
      <c r="H173" s="212"/>
      <c r="I173" s="211"/>
      <c r="J173" s="211"/>
      <c r="K173" s="213"/>
      <c r="L173" s="170"/>
      <c r="M173" s="171"/>
    </row>
    <row r="174" spans="1:14" s="172" customFormat="1" ht="15">
      <c r="A174" s="210"/>
      <c r="B174" s="26"/>
      <c r="C174" s="211"/>
      <c r="D174" s="211"/>
      <c r="E174" s="211"/>
      <c r="F174" s="211"/>
      <c r="G174" s="211"/>
      <c r="H174" s="212"/>
      <c r="I174" s="211"/>
      <c r="J174" s="211"/>
      <c r="K174" s="213"/>
      <c r="L174" s="170"/>
      <c r="M174" s="171"/>
    </row>
    <row r="175" spans="1:14" s="172" customFormat="1" ht="15">
      <c r="A175" s="210"/>
      <c r="B175" s="26"/>
      <c r="C175" s="211"/>
      <c r="D175" s="211"/>
      <c r="E175" s="211"/>
      <c r="F175" s="211"/>
      <c r="G175" s="211"/>
      <c r="H175" s="212"/>
      <c r="I175" s="211"/>
      <c r="J175" s="211"/>
      <c r="K175" s="213"/>
      <c r="L175" s="170"/>
      <c r="M175" s="171"/>
    </row>
    <row r="176" spans="1:14" s="172" customFormat="1" ht="15">
      <c r="A176" s="210"/>
      <c r="B176" s="26"/>
      <c r="C176" s="211"/>
      <c r="D176" s="211"/>
      <c r="E176" s="211"/>
      <c r="F176" s="211"/>
      <c r="G176" s="211"/>
      <c r="H176" s="212"/>
      <c r="I176" s="211"/>
      <c r="J176" s="211"/>
      <c r="K176" s="213"/>
      <c r="L176" s="170"/>
      <c r="M176" s="171"/>
    </row>
    <row r="177" spans="1:14" s="172" customFormat="1" ht="15">
      <c r="A177" s="210"/>
      <c r="B177" s="26"/>
      <c r="C177" s="211"/>
      <c r="D177" s="211"/>
      <c r="E177" s="211"/>
      <c r="F177" s="211"/>
      <c r="G177" s="211"/>
      <c r="H177" s="212"/>
      <c r="I177" s="211"/>
      <c r="J177" s="211"/>
      <c r="K177" s="213"/>
      <c r="L177" s="170"/>
      <c r="M177" s="171"/>
    </row>
    <row r="178" spans="1:14" s="172" customFormat="1" ht="15">
      <c r="A178" s="210"/>
      <c r="B178" s="26"/>
      <c r="C178" s="211"/>
      <c r="D178" s="211"/>
      <c r="E178" s="211"/>
      <c r="F178" s="211"/>
      <c r="G178" s="211"/>
      <c r="H178" s="212"/>
      <c r="I178" s="211"/>
      <c r="J178" s="211"/>
      <c r="K178" s="213"/>
      <c r="L178" s="170"/>
      <c r="M178" s="171"/>
    </row>
    <row r="179" spans="1:14" s="172" customFormat="1" ht="15">
      <c r="A179" s="210"/>
      <c r="B179" s="26"/>
      <c r="C179" s="211"/>
      <c r="D179" s="211"/>
      <c r="E179" s="211"/>
      <c r="F179" s="211"/>
      <c r="G179" s="211"/>
      <c r="H179" s="212"/>
      <c r="I179" s="211"/>
      <c r="J179" s="211"/>
      <c r="K179" s="213"/>
      <c r="L179" s="170"/>
      <c r="M179" s="171"/>
    </row>
    <row r="180" spans="1:14" s="172" customFormat="1" ht="15">
      <c r="A180" s="210"/>
      <c r="B180" s="26"/>
      <c r="C180" s="211"/>
      <c r="D180" s="211"/>
      <c r="E180" s="211"/>
      <c r="F180" s="211"/>
      <c r="G180" s="211"/>
      <c r="H180" s="212"/>
      <c r="I180" s="211"/>
      <c r="J180" s="211"/>
      <c r="K180" s="213"/>
      <c r="L180" s="170"/>
      <c r="M180" s="171"/>
    </row>
    <row r="181" spans="1:14" s="172" customFormat="1" ht="15">
      <c r="A181" s="210"/>
      <c r="B181" s="26"/>
      <c r="C181" s="211"/>
      <c r="D181" s="211"/>
      <c r="E181" s="211"/>
      <c r="F181" s="211"/>
      <c r="G181" s="211"/>
      <c r="H181" s="212"/>
      <c r="I181" s="211"/>
      <c r="J181" s="211"/>
      <c r="K181" s="213"/>
      <c r="L181" s="170"/>
      <c r="M181" s="171"/>
    </row>
    <row r="182" spans="1:14" s="172" customFormat="1" ht="15">
      <c r="A182" s="210"/>
      <c r="B182" s="26"/>
      <c r="C182" s="211"/>
      <c r="D182" s="211"/>
      <c r="E182" s="211"/>
      <c r="F182" s="211"/>
      <c r="G182" s="211"/>
      <c r="H182" s="212"/>
      <c r="I182" s="211"/>
      <c r="J182" s="211"/>
      <c r="K182" s="213"/>
      <c r="L182" s="170"/>
      <c r="M182" s="171"/>
    </row>
    <row r="183" spans="1:14" s="172" customFormat="1" ht="15">
      <c r="A183" s="210"/>
      <c r="B183" s="26"/>
      <c r="C183" s="211"/>
      <c r="D183" s="211"/>
      <c r="E183" s="211"/>
      <c r="F183" s="211"/>
      <c r="G183" s="211"/>
      <c r="H183" s="212"/>
      <c r="I183" s="211"/>
      <c r="J183" s="211"/>
      <c r="K183" s="213"/>
      <c r="L183" s="170"/>
      <c r="M183" s="171"/>
    </row>
    <row r="184" spans="1:14" s="172" customFormat="1" ht="15">
      <c r="A184" s="210"/>
      <c r="B184" s="26"/>
      <c r="C184" s="211"/>
      <c r="D184" s="211"/>
      <c r="E184" s="211"/>
      <c r="F184" s="211"/>
      <c r="G184" s="211"/>
      <c r="H184" s="212"/>
      <c r="I184" s="211"/>
      <c r="J184" s="211"/>
      <c r="K184" s="213"/>
      <c r="L184" s="170"/>
      <c r="M184" s="171"/>
    </row>
    <row r="185" spans="1:14" s="172" customFormat="1" ht="15">
      <c r="A185" s="210"/>
      <c r="B185" s="26"/>
      <c r="C185" s="211"/>
      <c r="D185" s="211"/>
      <c r="E185" s="211"/>
      <c r="F185" s="211"/>
      <c r="G185" s="211"/>
      <c r="H185" s="212"/>
      <c r="I185" s="211"/>
      <c r="J185" s="211"/>
      <c r="K185" s="213"/>
      <c r="L185" s="170"/>
      <c r="M185" s="171"/>
    </row>
    <row r="186" spans="1:14" s="172" customFormat="1" ht="15">
      <c r="A186" s="210"/>
      <c r="B186" s="26"/>
      <c r="C186" s="211"/>
      <c r="D186" s="211"/>
      <c r="E186" s="211"/>
      <c r="F186" s="211"/>
      <c r="G186" s="211"/>
      <c r="H186" s="212"/>
      <c r="I186" s="211"/>
      <c r="J186" s="211"/>
      <c r="K186" s="213"/>
      <c r="L186" s="170"/>
      <c r="M186" s="171"/>
    </row>
    <row r="187" spans="1:14" s="172" customFormat="1" ht="15">
      <c r="A187" s="210"/>
      <c r="B187" s="26"/>
      <c r="C187" s="211"/>
      <c r="D187" s="211"/>
      <c r="E187" s="211"/>
      <c r="F187" s="211"/>
      <c r="G187" s="211"/>
      <c r="H187" s="212"/>
      <c r="I187" s="211"/>
      <c r="J187" s="211"/>
      <c r="K187" s="213"/>
      <c r="L187" s="122"/>
      <c r="M187" s="170"/>
      <c r="N187" s="171"/>
    </row>
    <row r="188" spans="1:14" s="172" customFormat="1" ht="15">
      <c r="A188" s="210"/>
      <c r="B188" s="26"/>
      <c r="C188" s="211"/>
      <c r="D188" s="211"/>
      <c r="E188" s="211"/>
      <c r="F188" s="211"/>
      <c r="G188" s="211"/>
      <c r="H188" s="212"/>
      <c r="I188" s="211"/>
      <c r="J188" s="211"/>
      <c r="K188" s="213"/>
      <c r="L188" s="122"/>
      <c r="M188" s="170"/>
      <c r="N188" s="171"/>
    </row>
    <row r="189" spans="1:14" s="172" customFormat="1" ht="15">
      <c r="A189" s="210"/>
      <c r="B189" s="26"/>
      <c r="C189" s="211"/>
      <c r="D189" s="211"/>
      <c r="E189" s="211"/>
      <c r="F189" s="211"/>
      <c r="G189" s="211"/>
      <c r="H189" s="212"/>
      <c r="I189" s="211"/>
      <c r="J189" s="211"/>
      <c r="K189" s="213"/>
      <c r="L189" s="170"/>
      <c r="M189" s="171"/>
    </row>
    <row r="190" spans="1:14" s="172" customFormat="1" ht="15">
      <c r="A190" s="210"/>
      <c r="B190" s="26"/>
      <c r="C190" s="211"/>
      <c r="D190" s="211"/>
      <c r="E190" s="211"/>
      <c r="F190" s="211"/>
      <c r="G190" s="211"/>
      <c r="H190" s="212"/>
      <c r="I190" s="211"/>
      <c r="J190" s="211"/>
      <c r="K190" s="213"/>
      <c r="L190" s="170"/>
      <c r="M190" s="171"/>
    </row>
    <row r="191" spans="1:14" s="172" customFormat="1" ht="15">
      <c r="A191" s="210"/>
      <c r="B191" s="26"/>
      <c r="C191" s="211"/>
      <c r="D191" s="211"/>
      <c r="E191" s="211"/>
      <c r="F191" s="211"/>
      <c r="G191" s="211"/>
      <c r="H191" s="212"/>
      <c r="I191" s="211"/>
      <c r="J191" s="211"/>
      <c r="K191" s="213"/>
      <c r="L191" s="170"/>
      <c r="M191" s="171"/>
    </row>
    <row r="192" spans="1:14" s="172" customFormat="1" ht="15">
      <c r="A192" s="210"/>
      <c r="B192" s="26"/>
      <c r="C192" s="211"/>
      <c r="D192" s="211"/>
      <c r="E192" s="211"/>
      <c r="F192" s="211"/>
      <c r="G192" s="211"/>
      <c r="H192" s="212"/>
      <c r="I192" s="211"/>
      <c r="J192" s="211"/>
      <c r="K192" s="213"/>
      <c r="L192" s="170"/>
      <c r="M192" s="171"/>
    </row>
    <row r="193" spans="1:13" s="172" customFormat="1" ht="15">
      <c r="A193" s="210"/>
      <c r="B193" s="26"/>
      <c r="C193" s="211"/>
      <c r="D193" s="211"/>
      <c r="E193" s="211"/>
      <c r="F193" s="211"/>
      <c r="G193" s="211"/>
      <c r="H193" s="212"/>
      <c r="I193" s="211"/>
      <c r="J193" s="211"/>
      <c r="K193" s="213"/>
      <c r="L193" s="170"/>
      <c r="M193" s="171"/>
    </row>
    <row r="194" spans="1:13" s="172" customFormat="1" ht="15">
      <c r="A194" s="210"/>
      <c r="B194" s="26"/>
      <c r="C194" s="211"/>
      <c r="D194" s="211"/>
      <c r="E194" s="211"/>
      <c r="F194" s="211"/>
      <c r="G194" s="211"/>
      <c r="H194" s="212"/>
      <c r="I194" s="211"/>
      <c r="J194" s="211"/>
      <c r="K194" s="213"/>
      <c r="L194" s="170"/>
      <c r="M194" s="171"/>
    </row>
    <row r="195" spans="1:13" s="172" customFormat="1" ht="15">
      <c r="A195" s="210"/>
      <c r="B195" s="26"/>
      <c r="C195" s="211"/>
      <c r="D195" s="211"/>
      <c r="E195" s="211"/>
      <c r="F195" s="211"/>
      <c r="G195" s="211"/>
      <c r="H195" s="212"/>
      <c r="I195" s="211"/>
      <c r="J195" s="211"/>
      <c r="K195" s="213"/>
      <c r="L195" s="170"/>
      <c r="M195" s="171"/>
    </row>
    <row r="196" spans="1:13" s="172" customFormat="1" ht="15">
      <c r="A196" s="210"/>
      <c r="B196" s="26"/>
      <c r="C196" s="211"/>
      <c r="D196" s="211"/>
      <c r="E196" s="211"/>
      <c r="F196" s="211"/>
      <c r="G196" s="211"/>
      <c r="H196" s="212"/>
      <c r="I196" s="211"/>
      <c r="J196" s="211"/>
      <c r="K196" s="213"/>
      <c r="L196" s="170"/>
      <c r="M196" s="171"/>
    </row>
    <row r="197" spans="1:13" s="172" customFormat="1" ht="15">
      <c r="A197" s="210"/>
      <c r="B197" s="26"/>
      <c r="C197" s="211"/>
      <c r="D197" s="211"/>
      <c r="E197" s="211"/>
      <c r="F197" s="211"/>
      <c r="G197" s="211"/>
      <c r="H197" s="212"/>
      <c r="I197" s="211"/>
      <c r="J197" s="211"/>
      <c r="K197" s="213"/>
      <c r="L197" s="170"/>
      <c r="M197" s="171"/>
    </row>
    <row r="198" spans="1:13" s="172" customFormat="1" ht="15">
      <c r="A198" s="210"/>
      <c r="B198" s="26"/>
      <c r="C198" s="211"/>
      <c r="D198" s="211"/>
      <c r="E198" s="211"/>
      <c r="F198" s="211"/>
      <c r="G198" s="211"/>
      <c r="H198" s="212"/>
      <c r="I198" s="211"/>
      <c r="J198" s="211"/>
      <c r="K198" s="213"/>
      <c r="L198" s="170"/>
      <c r="M198" s="171"/>
    </row>
    <row r="199" spans="1:13" s="172" customFormat="1" ht="15">
      <c r="A199" s="210"/>
      <c r="B199" s="26"/>
      <c r="C199" s="211"/>
      <c r="D199" s="211"/>
      <c r="E199" s="211"/>
      <c r="F199" s="211"/>
      <c r="G199" s="211"/>
      <c r="H199" s="212"/>
      <c r="I199" s="211"/>
      <c r="J199" s="211"/>
      <c r="K199" s="213"/>
      <c r="L199" s="170"/>
      <c r="M199" s="171"/>
    </row>
    <row r="200" spans="1:13" s="172" customFormat="1" ht="15">
      <c r="A200" s="210"/>
      <c r="B200" s="26"/>
      <c r="C200" s="211"/>
      <c r="D200" s="211"/>
      <c r="E200" s="211"/>
      <c r="F200" s="211"/>
      <c r="G200" s="211"/>
      <c r="H200" s="212"/>
      <c r="I200" s="211"/>
      <c r="J200" s="211"/>
      <c r="K200" s="213"/>
      <c r="L200" s="170"/>
      <c r="M200" s="171"/>
    </row>
    <row r="201" spans="1:13" s="172" customFormat="1" ht="15">
      <c r="A201" s="210"/>
      <c r="B201" s="26"/>
      <c r="C201" s="211"/>
      <c r="D201" s="211"/>
      <c r="E201" s="211"/>
      <c r="F201" s="211"/>
      <c r="G201" s="211"/>
      <c r="H201" s="212"/>
      <c r="I201" s="211"/>
      <c r="J201" s="211"/>
      <c r="K201" s="213"/>
      <c r="L201" s="170"/>
      <c r="M201" s="171"/>
    </row>
    <row r="202" spans="1:13" s="172" customFormat="1" ht="15">
      <c r="A202" s="210"/>
      <c r="B202" s="26"/>
      <c r="C202" s="211"/>
      <c r="D202" s="211"/>
      <c r="E202" s="211"/>
      <c r="F202" s="211"/>
      <c r="G202" s="211"/>
      <c r="H202" s="212"/>
      <c r="I202" s="211"/>
      <c r="J202" s="211"/>
      <c r="K202" s="213"/>
      <c r="L202" s="170"/>
      <c r="M202" s="171"/>
    </row>
    <row r="203" spans="1:13" s="172" customFormat="1" ht="15">
      <c r="A203" s="210"/>
      <c r="B203" s="26"/>
      <c r="C203" s="211"/>
      <c r="D203" s="211"/>
      <c r="E203" s="211"/>
      <c r="F203" s="211"/>
      <c r="G203" s="211"/>
      <c r="H203" s="212"/>
      <c r="I203" s="211"/>
      <c r="J203" s="211"/>
      <c r="K203" s="213"/>
      <c r="L203" s="170"/>
      <c r="M203" s="171"/>
    </row>
    <row r="204" spans="1:13" s="172" customFormat="1" ht="15">
      <c r="A204" s="210"/>
      <c r="B204" s="26"/>
      <c r="C204" s="211"/>
      <c r="D204" s="211"/>
      <c r="E204" s="211"/>
      <c r="F204" s="211"/>
      <c r="G204" s="211"/>
      <c r="H204" s="212"/>
      <c r="I204" s="211"/>
      <c r="J204" s="211"/>
      <c r="K204" s="213"/>
      <c r="L204" s="170"/>
      <c r="M204" s="171"/>
    </row>
    <row r="205" spans="1:13" s="172" customFormat="1" ht="15">
      <c r="A205" s="210"/>
      <c r="B205" s="26"/>
      <c r="C205" s="211"/>
      <c r="D205" s="211"/>
      <c r="E205" s="211"/>
      <c r="F205" s="211"/>
      <c r="G205" s="211"/>
      <c r="H205" s="212"/>
      <c r="I205" s="211"/>
      <c r="J205" s="211"/>
      <c r="K205" s="213"/>
      <c r="L205" s="170"/>
      <c r="M205" s="171"/>
    </row>
    <row r="206" spans="1:13" s="172" customFormat="1" ht="15">
      <c r="A206" s="210"/>
      <c r="B206" s="26"/>
      <c r="C206" s="211"/>
      <c r="D206" s="211"/>
      <c r="E206" s="211"/>
      <c r="F206" s="211"/>
      <c r="G206" s="211"/>
      <c r="H206" s="212"/>
      <c r="I206" s="211"/>
      <c r="J206" s="211"/>
      <c r="K206" s="213"/>
      <c r="L206" s="170"/>
      <c r="M206" s="171"/>
    </row>
    <row r="207" spans="1:13" s="172" customFormat="1" ht="15">
      <c r="A207" s="210"/>
      <c r="B207" s="26"/>
      <c r="C207" s="211"/>
      <c r="D207" s="211"/>
      <c r="E207" s="211"/>
      <c r="F207" s="211"/>
      <c r="G207" s="211"/>
      <c r="H207" s="212"/>
      <c r="I207" s="211"/>
      <c r="J207" s="211"/>
      <c r="K207" s="213"/>
      <c r="L207" s="170"/>
      <c r="M207" s="171"/>
    </row>
    <row r="208" spans="1:13" s="172" customFormat="1" ht="15">
      <c r="A208" s="210"/>
      <c r="B208" s="26"/>
      <c r="C208" s="211"/>
      <c r="D208" s="211"/>
      <c r="E208" s="211"/>
      <c r="F208" s="211"/>
      <c r="G208" s="211"/>
      <c r="H208" s="212"/>
      <c r="I208" s="211"/>
      <c r="J208" s="211"/>
      <c r="K208" s="213"/>
      <c r="L208" s="170"/>
      <c r="M208" s="171"/>
    </row>
    <row r="209" spans="1:14" s="172" customFormat="1" ht="15">
      <c r="A209" s="210"/>
      <c r="B209" s="26"/>
      <c r="C209" s="211"/>
      <c r="D209" s="211"/>
      <c r="E209" s="211"/>
      <c r="F209" s="211"/>
      <c r="G209" s="211"/>
      <c r="H209" s="212"/>
      <c r="I209" s="211"/>
      <c r="J209" s="211"/>
      <c r="K209" s="213"/>
      <c r="L209" s="170"/>
      <c r="M209" s="171"/>
    </row>
    <row r="210" spans="1:14" s="172" customFormat="1" ht="15">
      <c r="A210" s="210"/>
      <c r="B210" s="26"/>
      <c r="C210" s="211"/>
      <c r="D210" s="211"/>
      <c r="E210" s="211"/>
      <c r="F210" s="211"/>
      <c r="G210" s="211"/>
      <c r="H210" s="212"/>
      <c r="I210" s="211"/>
      <c r="J210" s="211"/>
      <c r="K210" s="213"/>
      <c r="L210" s="170"/>
      <c r="M210" s="171"/>
    </row>
    <row r="211" spans="1:14" s="172" customFormat="1" ht="15">
      <c r="A211" s="210"/>
      <c r="B211" s="26"/>
      <c r="C211" s="211"/>
      <c r="D211" s="211"/>
      <c r="E211" s="211"/>
      <c r="F211" s="211"/>
      <c r="G211" s="211"/>
      <c r="H211" s="212"/>
      <c r="I211" s="211"/>
      <c r="J211" s="211"/>
      <c r="K211" s="213"/>
      <c r="L211" s="170"/>
      <c r="M211" s="171"/>
    </row>
    <row r="212" spans="1:14" s="172" customFormat="1" ht="15">
      <c r="A212" s="210"/>
      <c r="B212" s="26"/>
      <c r="C212" s="211"/>
      <c r="D212" s="211"/>
      <c r="E212" s="211"/>
      <c r="F212" s="211"/>
      <c r="G212" s="211"/>
      <c r="H212" s="212"/>
      <c r="I212" s="211"/>
      <c r="J212" s="211"/>
      <c r="K212" s="213"/>
      <c r="L212" s="170"/>
      <c r="M212" s="171"/>
    </row>
    <row r="213" spans="1:14" s="172" customFormat="1" ht="15">
      <c r="A213" s="210"/>
      <c r="B213" s="26"/>
      <c r="C213" s="211"/>
      <c r="D213" s="211"/>
      <c r="E213" s="211"/>
      <c r="F213" s="211"/>
      <c r="G213" s="211"/>
      <c r="H213" s="212"/>
      <c r="I213" s="211"/>
      <c r="J213" s="211"/>
      <c r="K213" s="213"/>
      <c r="L213" s="170"/>
      <c r="M213" s="171"/>
    </row>
    <row r="214" spans="1:14" s="172" customFormat="1" ht="15">
      <c r="A214" s="210"/>
      <c r="B214" s="26"/>
      <c r="C214" s="211"/>
      <c r="D214" s="211"/>
      <c r="E214" s="211"/>
      <c r="F214" s="211"/>
      <c r="G214" s="211"/>
      <c r="H214" s="212"/>
      <c r="I214" s="211"/>
      <c r="J214" s="211"/>
      <c r="K214" s="213"/>
      <c r="L214" s="170"/>
      <c r="M214" s="171"/>
    </row>
    <row r="215" spans="1:14" s="172" customFormat="1" ht="15">
      <c r="A215" s="210"/>
      <c r="B215" s="26"/>
      <c r="C215" s="211"/>
      <c r="D215" s="211"/>
      <c r="E215" s="211"/>
      <c r="F215" s="211"/>
      <c r="G215" s="211"/>
      <c r="H215" s="212"/>
      <c r="I215" s="211"/>
      <c r="J215" s="211"/>
      <c r="K215" s="213"/>
      <c r="L215" s="170"/>
      <c r="M215" s="171"/>
    </row>
    <row r="216" spans="1:14" s="172" customFormat="1" ht="15">
      <c r="A216" s="210"/>
      <c r="B216" s="26"/>
      <c r="C216" s="211"/>
      <c r="D216" s="211"/>
      <c r="E216" s="211"/>
      <c r="F216" s="211"/>
      <c r="G216" s="211"/>
      <c r="H216" s="212"/>
      <c r="I216" s="211"/>
      <c r="J216" s="211"/>
      <c r="K216" s="213"/>
      <c r="L216" s="170"/>
      <c r="M216" s="171"/>
    </row>
    <row r="217" spans="1:14" s="172" customFormat="1" ht="15">
      <c r="A217" s="210"/>
      <c r="B217" s="26"/>
      <c r="C217" s="211"/>
      <c r="D217" s="211"/>
      <c r="E217" s="211"/>
      <c r="F217" s="211"/>
      <c r="G217" s="211"/>
      <c r="H217" s="212"/>
      <c r="I217" s="211"/>
      <c r="J217" s="211"/>
      <c r="K217" s="213"/>
      <c r="L217" s="170"/>
      <c r="M217" s="171"/>
    </row>
    <row r="218" spans="1:14" s="172" customFormat="1" ht="15">
      <c r="A218" s="210"/>
      <c r="B218" s="26"/>
      <c r="C218" s="211"/>
      <c r="D218" s="211"/>
      <c r="E218" s="211"/>
      <c r="F218" s="211"/>
      <c r="G218" s="211"/>
      <c r="H218" s="212"/>
      <c r="I218" s="211"/>
      <c r="J218" s="211"/>
      <c r="K218" s="213"/>
      <c r="L218" s="170"/>
      <c r="M218" s="171"/>
    </row>
    <row r="219" spans="1:14" s="172" customFormat="1" ht="15">
      <c r="A219" s="210"/>
      <c r="B219" s="26"/>
      <c r="C219" s="211"/>
      <c r="D219" s="211"/>
      <c r="E219" s="211"/>
      <c r="F219" s="211"/>
      <c r="G219" s="211"/>
      <c r="H219" s="212"/>
      <c r="I219" s="211"/>
      <c r="J219" s="211"/>
      <c r="K219" s="213"/>
      <c r="L219" s="170"/>
      <c r="M219" s="171"/>
    </row>
    <row r="220" spans="1:14" s="172" customFormat="1" ht="15">
      <c r="A220" s="210"/>
      <c r="B220" s="26"/>
      <c r="C220" s="211"/>
      <c r="D220" s="211"/>
      <c r="E220" s="211"/>
      <c r="F220" s="211"/>
      <c r="G220" s="211"/>
      <c r="H220" s="212"/>
      <c r="I220" s="211"/>
      <c r="J220" s="211"/>
      <c r="K220" s="213"/>
      <c r="L220" s="170"/>
      <c r="M220" s="171"/>
    </row>
    <row r="221" spans="1:14" s="172" customFormat="1" ht="15">
      <c r="A221" s="210"/>
      <c r="B221" s="26"/>
      <c r="C221" s="211"/>
      <c r="D221" s="211"/>
      <c r="E221" s="211"/>
      <c r="F221" s="211"/>
      <c r="G221" s="211"/>
      <c r="H221" s="212"/>
      <c r="I221" s="211"/>
      <c r="J221" s="211"/>
      <c r="K221" s="213"/>
      <c r="L221" s="170"/>
      <c r="M221" s="171"/>
    </row>
    <row r="222" spans="1:14" s="172" customFormat="1" ht="15">
      <c r="A222" s="210"/>
      <c r="B222" s="26"/>
      <c r="C222" s="211"/>
      <c r="D222" s="211"/>
      <c r="E222" s="211"/>
      <c r="F222" s="211"/>
      <c r="G222" s="211"/>
      <c r="H222" s="212"/>
      <c r="I222" s="211"/>
      <c r="J222" s="211"/>
      <c r="K222" s="213"/>
      <c r="L222" s="13"/>
      <c r="M222" s="170"/>
      <c r="N222" s="171"/>
    </row>
    <row r="223" spans="1:14" s="172" customFormat="1" ht="15">
      <c r="A223" s="210"/>
      <c r="B223" s="26"/>
      <c r="C223" s="211"/>
      <c r="D223" s="211"/>
      <c r="E223" s="211"/>
      <c r="F223" s="211"/>
      <c r="G223" s="211"/>
      <c r="H223" s="212"/>
      <c r="I223" s="211"/>
      <c r="J223" s="211"/>
      <c r="K223" s="213"/>
      <c r="L223" s="13"/>
      <c r="M223" s="170"/>
      <c r="N223" s="171"/>
    </row>
    <row r="224" spans="1:14" s="172" customFormat="1" ht="15">
      <c r="A224" s="210"/>
      <c r="B224" s="26"/>
      <c r="C224" s="211"/>
      <c r="D224" s="211"/>
      <c r="E224" s="211"/>
      <c r="F224" s="211"/>
      <c r="G224" s="211"/>
      <c r="H224" s="212"/>
      <c r="I224" s="211"/>
      <c r="J224" s="211"/>
      <c r="K224" s="213"/>
      <c r="L224" s="13"/>
      <c r="M224" s="170"/>
      <c r="N224" s="171"/>
    </row>
    <row r="225" spans="1:14" s="172" customFormat="1" ht="15">
      <c r="A225" s="210"/>
      <c r="B225" s="26"/>
      <c r="C225" s="211"/>
      <c r="D225" s="211"/>
      <c r="E225" s="211"/>
      <c r="F225" s="211"/>
      <c r="G225" s="211"/>
      <c r="H225" s="212"/>
      <c r="I225" s="211"/>
      <c r="J225" s="211"/>
      <c r="K225" s="213"/>
      <c r="L225" s="13"/>
      <c r="M225" s="170"/>
      <c r="N225" s="171"/>
    </row>
    <row r="226" spans="1:14" s="172" customFormat="1" ht="15">
      <c r="A226" s="210"/>
      <c r="B226" s="26"/>
      <c r="C226" s="211"/>
      <c r="D226" s="211"/>
      <c r="E226" s="211"/>
      <c r="F226" s="211"/>
      <c r="G226" s="211"/>
      <c r="H226" s="212"/>
      <c r="I226" s="211"/>
      <c r="J226" s="211"/>
      <c r="K226" s="213"/>
      <c r="L226" s="13"/>
      <c r="M226" s="170"/>
      <c r="N226" s="171"/>
    </row>
    <row r="227" spans="1:14" s="172" customFormat="1" ht="15">
      <c r="A227" s="210"/>
      <c r="B227" s="26"/>
      <c r="C227" s="211"/>
      <c r="D227" s="211"/>
      <c r="E227" s="211"/>
      <c r="F227" s="211"/>
      <c r="G227" s="211"/>
      <c r="H227" s="212"/>
      <c r="I227" s="211"/>
      <c r="J227" s="211"/>
      <c r="K227" s="213"/>
      <c r="L227" s="13"/>
      <c r="M227" s="170"/>
      <c r="N227" s="171"/>
    </row>
    <row r="228" spans="1:14" s="172" customFormat="1" ht="15">
      <c r="A228" s="210"/>
      <c r="B228" s="26"/>
      <c r="C228" s="211"/>
      <c r="D228" s="211"/>
      <c r="E228" s="211"/>
      <c r="F228" s="211"/>
      <c r="G228" s="211"/>
      <c r="H228" s="212"/>
      <c r="I228" s="211"/>
      <c r="J228" s="211"/>
      <c r="K228" s="213"/>
      <c r="L228" s="13"/>
      <c r="M228" s="170"/>
      <c r="N228" s="171"/>
    </row>
    <row r="229" spans="1:14" s="172" customFormat="1" ht="15">
      <c r="A229" s="210"/>
      <c r="B229" s="26"/>
      <c r="C229" s="211"/>
      <c r="D229" s="211"/>
      <c r="E229" s="211"/>
      <c r="F229" s="211"/>
      <c r="G229" s="211"/>
      <c r="H229" s="212"/>
      <c r="I229" s="211"/>
      <c r="J229" s="211"/>
      <c r="K229" s="213"/>
      <c r="L229" s="13"/>
      <c r="M229" s="170"/>
      <c r="N229" s="171"/>
    </row>
  </sheetData>
  <mergeCells count="2">
    <mergeCell ref="I33:I34"/>
    <mergeCell ref="I75:I76"/>
  </mergeCells>
  <pageMargins left="0.75" right="0.75" top="1" bottom="1" header="0.5" footer="0.5"/>
  <pageSetup paperSize="9" orientation="portrait" verticalDpi="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2004</vt:lpstr>
    </vt:vector>
  </TitlesOfParts>
  <Company>Eläketurvakeskus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T10U</dc:creator>
  <cp:lastModifiedBy>T10U</cp:lastModifiedBy>
  <dcterms:created xsi:type="dcterms:W3CDTF">2009-11-27T08:29:19Z</dcterms:created>
  <dcterms:modified xsi:type="dcterms:W3CDTF">2009-11-27T08:45:54Z</dcterms:modified>
</cp:coreProperties>
</file>