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6585" windowHeight="8100" activeTab="1"/>
  </bookViews>
  <sheets>
    <sheet name="Regression Summary" sheetId="10" r:id="rId1"/>
    <sheet name="Data" sheetId="1" r:id="rId2"/>
    <sheet name="CGE (PC) " sheetId="4" r:id="rId3"/>
    <sheet name="CFE (PC) " sheetId="5" r:id="rId4"/>
    <sheet name="CE (PC) " sheetId="6" r:id="rId5"/>
    <sheet name="CGE (GDP) " sheetId="7" r:id="rId6"/>
    <sheet name="CFE (GDP) " sheetId="8" r:id="rId7"/>
    <sheet name="CE (GDP) " sheetId="9" r:id="rId8"/>
  </sheets>
  <calcPr calcId="145621"/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" i="1"/>
  <c r="I10" i="1" l="1"/>
  <c r="H10" i="1"/>
  <c r="G10" i="1"/>
  <c r="V5" i="1" l="1"/>
  <c r="W5" i="1"/>
  <c r="X5" i="1"/>
  <c r="AC5" i="1" s="1"/>
  <c r="Y5" i="1"/>
  <c r="V6" i="1"/>
  <c r="W6" i="1"/>
  <c r="X6" i="1"/>
  <c r="AC6" i="1" s="1"/>
  <c r="Y6" i="1"/>
  <c r="V7" i="1"/>
  <c r="W7" i="1"/>
  <c r="X7" i="1"/>
  <c r="AC7" i="1" s="1"/>
  <c r="Y7" i="1"/>
  <c r="V8" i="1"/>
  <c r="W8" i="1"/>
  <c r="X8" i="1"/>
  <c r="AC8" i="1" s="1"/>
  <c r="Y8" i="1"/>
  <c r="V9" i="1"/>
  <c r="W9" i="1"/>
  <c r="X9" i="1"/>
  <c r="AC9" i="1" s="1"/>
  <c r="Y9" i="1"/>
  <c r="V10" i="1"/>
  <c r="W10" i="1"/>
  <c r="X10" i="1"/>
  <c r="AC10" i="1" s="1"/>
  <c r="Y10" i="1"/>
  <c r="V11" i="1"/>
  <c r="W11" i="1"/>
  <c r="AB11" i="1" s="1"/>
  <c r="X11" i="1"/>
  <c r="AC11" i="1" s="1"/>
  <c r="Y11" i="1"/>
  <c r="V12" i="1"/>
  <c r="W12" i="1"/>
  <c r="AB12" i="1" s="1"/>
  <c r="X12" i="1"/>
  <c r="AC12" i="1" s="1"/>
  <c r="Y12" i="1"/>
  <c r="AD12" i="1" s="1"/>
  <c r="V14" i="1"/>
  <c r="W14" i="1"/>
  <c r="AB14" i="1" s="1"/>
  <c r="X14" i="1"/>
  <c r="AC14" i="1" s="1"/>
  <c r="Y14" i="1"/>
  <c r="AD14" i="1" s="1"/>
  <c r="V15" i="1"/>
  <c r="W15" i="1"/>
  <c r="AB15" i="1" s="1"/>
  <c r="X15" i="1"/>
  <c r="AC15" i="1" s="1"/>
  <c r="Y15" i="1"/>
  <c r="AD15" i="1" s="1"/>
  <c r="V16" i="1"/>
  <c r="W16" i="1"/>
  <c r="AB16" i="1" s="1"/>
  <c r="X16" i="1"/>
  <c r="AC16" i="1" s="1"/>
  <c r="Y16" i="1"/>
  <c r="AD16" i="1" s="1"/>
  <c r="V18" i="1"/>
  <c r="W18" i="1"/>
  <c r="AB18" i="1" s="1"/>
  <c r="X18" i="1"/>
  <c r="AC18" i="1" s="1"/>
  <c r="Y18" i="1"/>
  <c r="AD18" i="1" s="1"/>
  <c r="V19" i="1"/>
  <c r="W19" i="1"/>
  <c r="AB19" i="1" s="1"/>
  <c r="X19" i="1"/>
  <c r="AC19" i="1" s="1"/>
  <c r="Y19" i="1"/>
  <c r="AD19" i="1" s="1"/>
  <c r="V20" i="1"/>
  <c r="W20" i="1"/>
  <c r="AB20" i="1" s="1"/>
  <c r="X20" i="1"/>
  <c r="AC20" i="1" s="1"/>
  <c r="Y20" i="1"/>
  <c r="AD20" i="1" s="1"/>
  <c r="V21" i="1"/>
  <c r="W21" i="1"/>
  <c r="AB21" i="1" s="1"/>
  <c r="X21" i="1"/>
  <c r="AC21" i="1" s="1"/>
  <c r="Y21" i="1"/>
  <c r="AD21" i="1" s="1"/>
  <c r="V22" i="1"/>
  <c r="W22" i="1"/>
  <c r="AB22" i="1" s="1"/>
  <c r="X22" i="1"/>
  <c r="AC22" i="1" s="1"/>
  <c r="Y22" i="1"/>
  <c r="AD22" i="1" s="1"/>
  <c r="V23" i="1"/>
  <c r="W23" i="1"/>
  <c r="AB23" i="1" s="1"/>
  <c r="X23" i="1"/>
  <c r="AC23" i="1" s="1"/>
  <c r="Y23" i="1"/>
  <c r="AD23" i="1" s="1"/>
  <c r="V24" i="1"/>
  <c r="W24" i="1"/>
  <c r="AB24" i="1" s="1"/>
  <c r="X24" i="1"/>
  <c r="AC24" i="1" s="1"/>
  <c r="Y24" i="1"/>
  <c r="AD24" i="1" s="1"/>
  <c r="V26" i="1"/>
  <c r="W26" i="1"/>
  <c r="AB26" i="1" s="1"/>
  <c r="X26" i="1"/>
  <c r="AC26" i="1" s="1"/>
  <c r="Y26" i="1"/>
  <c r="AD26" i="1" s="1"/>
  <c r="V27" i="1"/>
  <c r="W27" i="1"/>
  <c r="AB27" i="1" s="1"/>
  <c r="X27" i="1"/>
  <c r="AC27" i="1" s="1"/>
  <c r="Y27" i="1"/>
  <c r="AD27" i="1" s="1"/>
  <c r="V28" i="1"/>
  <c r="W28" i="1"/>
  <c r="AB28" i="1" s="1"/>
  <c r="X28" i="1"/>
  <c r="AC28" i="1" s="1"/>
  <c r="Y28" i="1"/>
  <c r="AD28" i="1" s="1"/>
  <c r="V29" i="1"/>
  <c r="W29" i="1"/>
  <c r="AB29" i="1" s="1"/>
  <c r="X29" i="1"/>
  <c r="AC29" i="1" s="1"/>
  <c r="Y29" i="1"/>
  <c r="AD29" i="1" s="1"/>
  <c r="V30" i="1"/>
  <c r="W30" i="1"/>
  <c r="AB30" i="1" s="1"/>
  <c r="X30" i="1"/>
  <c r="AC30" i="1" s="1"/>
  <c r="Y30" i="1"/>
  <c r="AD30" i="1" s="1"/>
  <c r="V31" i="1"/>
  <c r="W31" i="1"/>
  <c r="AB31" i="1" s="1"/>
  <c r="X31" i="1"/>
  <c r="AC31" i="1" s="1"/>
  <c r="Y31" i="1"/>
  <c r="AD31" i="1" s="1"/>
  <c r="V32" i="1"/>
  <c r="W32" i="1"/>
  <c r="AB32" i="1" s="1"/>
  <c r="X32" i="1"/>
  <c r="AC32" i="1" s="1"/>
  <c r="Y32" i="1"/>
  <c r="AD32" i="1" s="1"/>
  <c r="V33" i="1"/>
  <c r="W33" i="1"/>
  <c r="AB33" i="1" s="1"/>
  <c r="X33" i="1"/>
  <c r="AC33" i="1" s="1"/>
  <c r="Y33" i="1"/>
  <c r="AD33" i="1" s="1"/>
  <c r="V35" i="1"/>
  <c r="W35" i="1"/>
  <c r="AB35" i="1" s="1"/>
  <c r="X35" i="1"/>
  <c r="AC35" i="1" s="1"/>
  <c r="V36" i="1"/>
  <c r="W36" i="1"/>
  <c r="X36" i="1"/>
  <c r="AC36" i="1" s="1"/>
  <c r="Y36" i="1"/>
  <c r="AD36" i="1" s="1"/>
  <c r="V37" i="1"/>
  <c r="W37" i="1"/>
  <c r="X37" i="1"/>
  <c r="AC37" i="1" s="1"/>
  <c r="Y37" i="1"/>
  <c r="AD37" i="1" s="1"/>
  <c r="V38" i="1"/>
  <c r="W38" i="1"/>
  <c r="X38" i="1"/>
  <c r="AC38" i="1" s="1"/>
  <c r="Y38" i="1"/>
  <c r="AD38" i="1" s="1"/>
  <c r="V39" i="1"/>
  <c r="W39" i="1"/>
  <c r="X39" i="1"/>
  <c r="AC39" i="1" s="1"/>
  <c r="Y39" i="1"/>
  <c r="AD39" i="1" s="1"/>
  <c r="V40" i="1"/>
  <c r="W40" i="1"/>
  <c r="X40" i="1"/>
  <c r="AC40" i="1" s="1"/>
  <c r="Y40" i="1"/>
  <c r="AD40" i="1" s="1"/>
  <c r="V42" i="1"/>
  <c r="W42" i="1"/>
  <c r="X42" i="1"/>
  <c r="AC42" i="1" s="1"/>
  <c r="Y42" i="1"/>
  <c r="AD42" i="1" s="1"/>
  <c r="W4" i="1"/>
  <c r="X4" i="1"/>
  <c r="Y4" i="1"/>
  <c r="V4" i="1"/>
  <c r="O42" i="1"/>
  <c r="N42" i="1"/>
  <c r="M42" i="1"/>
  <c r="L42" i="1"/>
  <c r="I41" i="1"/>
  <c r="O41" i="1" s="1"/>
  <c r="H41" i="1"/>
  <c r="N41" i="1" s="1"/>
  <c r="G41" i="1"/>
  <c r="M41" i="1" s="1"/>
  <c r="F41" i="1"/>
  <c r="L41" i="1" s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N35" i="1"/>
  <c r="M35" i="1"/>
  <c r="L35" i="1"/>
  <c r="I35" i="1"/>
  <c r="O35" i="1" s="1"/>
  <c r="T35" i="1" s="1"/>
  <c r="I34" i="1"/>
  <c r="O34" i="1" s="1"/>
  <c r="H34" i="1"/>
  <c r="N34" i="1" s="1"/>
  <c r="G34" i="1"/>
  <c r="M34" i="1" s="1"/>
  <c r="F34" i="1"/>
  <c r="L34" i="1" s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I25" i="1"/>
  <c r="O25" i="1" s="1"/>
  <c r="H25" i="1"/>
  <c r="N25" i="1" s="1"/>
  <c r="G25" i="1"/>
  <c r="M25" i="1" s="1"/>
  <c r="F25" i="1"/>
  <c r="L25" i="1" s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I17" i="1"/>
  <c r="H17" i="1"/>
  <c r="G17" i="1"/>
  <c r="F17" i="1"/>
  <c r="E17" i="1"/>
  <c r="D17" i="1"/>
  <c r="O16" i="1"/>
  <c r="T16" i="1" s="1"/>
  <c r="N16" i="1"/>
  <c r="S16" i="1" s="1"/>
  <c r="M16" i="1"/>
  <c r="R16" i="1" s="1"/>
  <c r="L16" i="1"/>
  <c r="O15" i="1"/>
  <c r="T15" i="1" s="1"/>
  <c r="N15" i="1"/>
  <c r="S15" i="1" s="1"/>
  <c r="M15" i="1"/>
  <c r="R15" i="1" s="1"/>
  <c r="L15" i="1"/>
  <c r="O14" i="1"/>
  <c r="T14" i="1" s="1"/>
  <c r="N14" i="1"/>
  <c r="S14" i="1" s="1"/>
  <c r="M14" i="1"/>
  <c r="R14" i="1" s="1"/>
  <c r="L14" i="1"/>
  <c r="I13" i="1"/>
  <c r="O13" i="1" s="1"/>
  <c r="T13" i="1" s="1"/>
  <c r="H13" i="1"/>
  <c r="N13" i="1" s="1"/>
  <c r="S13" i="1" s="1"/>
  <c r="G13" i="1"/>
  <c r="M13" i="1" s="1"/>
  <c r="R13" i="1" s="1"/>
  <c r="F13" i="1"/>
  <c r="L13" i="1" s="1"/>
  <c r="O12" i="1"/>
  <c r="T12" i="1" s="1"/>
  <c r="N12" i="1"/>
  <c r="S12" i="1" s="1"/>
  <c r="M12" i="1"/>
  <c r="R12" i="1" s="1"/>
  <c r="L12" i="1"/>
  <c r="O11" i="1"/>
  <c r="T11" i="1" s="1"/>
  <c r="N11" i="1"/>
  <c r="S11" i="1" s="1"/>
  <c r="M11" i="1"/>
  <c r="R11" i="1" s="1"/>
  <c r="L11" i="1"/>
  <c r="O10" i="1"/>
  <c r="T10" i="1" s="1"/>
  <c r="N10" i="1"/>
  <c r="S10" i="1" s="1"/>
  <c r="M10" i="1"/>
  <c r="R10" i="1" s="1"/>
  <c r="L10" i="1"/>
  <c r="O9" i="1"/>
  <c r="T9" i="1" s="1"/>
  <c r="N9" i="1"/>
  <c r="S9" i="1" s="1"/>
  <c r="M9" i="1"/>
  <c r="R9" i="1" s="1"/>
  <c r="L9" i="1"/>
  <c r="O8" i="1"/>
  <c r="T8" i="1" s="1"/>
  <c r="N8" i="1"/>
  <c r="S8" i="1" s="1"/>
  <c r="M8" i="1"/>
  <c r="R8" i="1" s="1"/>
  <c r="L8" i="1"/>
  <c r="O7" i="1"/>
  <c r="T7" i="1" s="1"/>
  <c r="N7" i="1"/>
  <c r="S7" i="1" s="1"/>
  <c r="M7" i="1"/>
  <c r="R7" i="1" s="1"/>
  <c r="L7" i="1"/>
  <c r="O6" i="1"/>
  <c r="T6" i="1" s="1"/>
  <c r="N6" i="1"/>
  <c r="S6" i="1" s="1"/>
  <c r="M6" i="1"/>
  <c r="R6" i="1" s="1"/>
  <c r="L6" i="1"/>
  <c r="O5" i="1"/>
  <c r="T5" i="1" s="1"/>
  <c r="N5" i="1"/>
  <c r="S5" i="1" s="1"/>
  <c r="M5" i="1"/>
  <c r="R5" i="1" s="1"/>
  <c r="L5" i="1"/>
  <c r="O4" i="1"/>
  <c r="T4" i="1" s="1"/>
  <c r="N4" i="1"/>
  <c r="S4" i="1" s="1"/>
  <c r="M4" i="1"/>
  <c r="R4" i="1" s="1"/>
  <c r="L4" i="1"/>
  <c r="AD11" i="1" l="1"/>
  <c r="AD10" i="1"/>
  <c r="AB10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S35" i="1"/>
  <c r="T36" i="1"/>
  <c r="T37" i="1"/>
  <c r="T38" i="1"/>
  <c r="T39" i="1"/>
  <c r="T40" i="1"/>
  <c r="T41" i="1"/>
  <c r="T42" i="1"/>
  <c r="AB4" i="1"/>
  <c r="AD9" i="1"/>
  <c r="AD8" i="1"/>
  <c r="AD7" i="1"/>
  <c r="AD6" i="1"/>
  <c r="AD5" i="1"/>
  <c r="R19" i="1"/>
  <c r="R21" i="1"/>
  <c r="R23" i="1"/>
  <c r="R25" i="1"/>
  <c r="R26" i="1"/>
  <c r="R28" i="1"/>
  <c r="R29" i="1"/>
  <c r="R30" i="1"/>
  <c r="R31" i="1"/>
  <c r="R32" i="1"/>
  <c r="R33" i="1"/>
  <c r="R34" i="1"/>
  <c r="R36" i="1"/>
  <c r="R37" i="1"/>
  <c r="R38" i="1"/>
  <c r="R39" i="1"/>
  <c r="R40" i="1"/>
  <c r="R41" i="1"/>
  <c r="R42" i="1"/>
  <c r="AD4" i="1"/>
  <c r="AB9" i="1"/>
  <c r="AB8" i="1"/>
  <c r="AB7" i="1"/>
  <c r="AB6" i="1"/>
  <c r="AB5" i="1"/>
  <c r="R18" i="1"/>
  <c r="R20" i="1"/>
  <c r="R22" i="1"/>
  <c r="R24" i="1"/>
  <c r="R2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R35" i="1"/>
  <c r="S36" i="1"/>
  <c r="S37" i="1"/>
  <c r="S38" i="1"/>
  <c r="S39" i="1"/>
  <c r="S40" i="1"/>
  <c r="S41" i="1"/>
  <c r="S42" i="1"/>
  <c r="AC4" i="1"/>
  <c r="AB42" i="1"/>
  <c r="AB40" i="1"/>
  <c r="AB39" i="1"/>
  <c r="AB38" i="1"/>
  <c r="AB37" i="1"/>
  <c r="AB36" i="1"/>
  <c r="Y17" i="1"/>
  <c r="M17" i="1"/>
  <c r="R17" i="1" s="1"/>
  <c r="X17" i="1"/>
  <c r="L17" i="1"/>
  <c r="Y41" i="1"/>
  <c r="Y35" i="1"/>
  <c r="AD35" i="1" s="1"/>
  <c r="Y34" i="1"/>
  <c r="Y25" i="1"/>
  <c r="Y13" i="1"/>
  <c r="X41" i="1"/>
  <c r="X34" i="1"/>
  <c r="X25" i="1"/>
  <c r="X13" i="1"/>
  <c r="N17" i="1"/>
  <c r="S17" i="1" s="1"/>
  <c r="W41" i="1"/>
  <c r="W34" i="1"/>
  <c r="W25" i="1"/>
  <c r="W17" i="1"/>
  <c r="AB17" i="1" s="1"/>
  <c r="W13" i="1"/>
  <c r="O17" i="1"/>
  <c r="T17" i="1" s="1"/>
  <c r="V41" i="1"/>
  <c r="V34" i="1"/>
  <c r="V25" i="1"/>
  <c r="V17" i="1"/>
  <c r="V13" i="1"/>
  <c r="AB13" i="1" l="1"/>
  <c r="AB41" i="1"/>
  <c r="AC34" i="1"/>
  <c r="AD34" i="1"/>
  <c r="AC17" i="1"/>
  <c r="AC41" i="1"/>
  <c r="AB25" i="1"/>
  <c r="AC13" i="1"/>
  <c r="AD13" i="1"/>
  <c r="AD41" i="1"/>
  <c r="AD17" i="1"/>
  <c r="AB34" i="1"/>
  <c r="AC25" i="1"/>
  <c r="AD25" i="1"/>
</calcChain>
</file>

<file path=xl/comments1.xml><?xml version="1.0" encoding="utf-8"?>
<comments xmlns="http://schemas.openxmlformats.org/spreadsheetml/2006/main">
  <authors>
    <author>Xue Jiang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Xue Jiang:</t>
        </r>
        <r>
          <rPr>
            <sz val="8"/>
            <color indexed="81"/>
            <rFont val="Tahoma"/>
            <family val="2"/>
          </rPr>
          <t xml:space="preserve">
Note that Age Structure Variable (ASV) is created with UN 2010 Population Prospectus. Total Fertility Rate is taken from 2012 Population Prospectus. Further change to a uniform 2012 source will be preferable. 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Xue Jiang:</t>
        </r>
        <r>
          <rPr>
            <sz val="8"/>
            <color indexed="81"/>
            <rFont val="Tahoma"/>
            <family val="2"/>
          </rPr>
          <t xml:space="preserve">
There was no PPP conversion factor for GDP for Jamaica in World Bank database.So I used the private consumption PPP instead. </t>
        </r>
      </text>
    </comment>
  </commentList>
</comments>
</file>

<file path=xl/sharedStrings.xml><?xml version="1.0" encoding="utf-8"?>
<sst xmlns="http://schemas.openxmlformats.org/spreadsheetml/2006/main" count="236" uniqueCount="92">
  <si>
    <t>PPP (GDP) USD</t>
  </si>
  <si>
    <t>Country*</t>
  </si>
  <si>
    <t>Year</t>
  </si>
  <si>
    <t>PPP Conversion Factor for GDP</t>
  </si>
  <si>
    <t>PPP Conversion Factor for Private Consumption</t>
  </si>
  <si>
    <r>
      <t xml:space="preserve">Average Labor Income </t>
    </r>
    <r>
      <rPr>
        <b/>
        <sz val="11"/>
        <rFont val="Times New Roman"/>
        <family val="1"/>
      </rPr>
      <t>YL</t>
    </r>
    <r>
      <rPr>
        <sz val="11"/>
        <rFont val="Times New Roman"/>
        <family val="1"/>
      </rPr>
      <t xml:space="preserve"> (age 30-49) in local currency</t>
    </r>
  </si>
  <si>
    <t>sum CGE (3-26)</t>
  </si>
  <si>
    <t>sum CFE (3-26)</t>
  </si>
  <si>
    <t>sum CE (3-26)</t>
  </si>
  <si>
    <r>
      <t xml:space="preserve">Total Fertility Rate   </t>
    </r>
    <r>
      <rPr>
        <b/>
        <sz val="11"/>
        <rFont val="Times New Roman"/>
        <family val="1"/>
      </rPr>
      <t>TFR</t>
    </r>
    <r>
      <rPr>
        <sz val="11"/>
        <rFont val="Times New Roman"/>
        <family val="1"/>
      </rPr>
      <t xml:space="preserve">                  (Children per woman)</t>
    </r>
  </si>
  <si>
    <t>YL</t>
  </si>
  <si>
    <t xml:space="preserve">sum CGE (3-26) </t>
  </si>
  <si>
    <t>Argentina</t>
  </si>
  <si>
    <t>Australia</t>
  </si>
  <si>
    <t>Austria</t>
  </si>
  <si>
    <t>Brazil</t>
  </si>
  <si>
    <t>Cambodia</t>
  </si>
  <si>
    <t xml:space="preserve">Canada </t>
  </si>
  <si>
    <t>Chile</t>
  </si>
  <si>
    <t>China</t>
  </si>
  <si>
    <t>Colombia</t>
  </si>
  <si>
    <t xml:space="preserve">Costa Rica </t>
  </si>
  <si>
    <t xml:space="preserve">Ethiopia </t>
  </si>
  <si>
    <t>Finland</t>
  </si>
  <si>
    <t>France</t>
  </si>
  <si>
    <t>Ghana</t>
  </si>
  <si>
    <t>Germany</t>
  </si>
  <si>
    <t>Hungary</t>
  </si>
  <si>
    <t>India</t>
  </si>
  <si>
    <t>Indonesia</t>
  </si>
  <si>
    <t>Italy</t>
  </si>
  <si>
    <t xml:space="preserve">Jamaica </t>
  </si>
  <si>
    <t>Japan</t>
  </si>
  <si>
    <t>Kenya</t>
  </si>
  <si>
    <t>Mexico</t>
  </si>
  <si>
    <t>Mozambique</t>
  </si>
  <si>
    <t>Nigeria</t>
  </si>
  <si>
    <t>Peru</t>
  </si>
  <si>
    <t>Philippines</t>
  </si>
  <si>
    <t>Senegal</t>
  </si>
  <si>
    <t>Slovenia</t>
  </si>
  <si>
    <t>South Africa</t>
  </si>
  <si>
    <t>South Korea</t>
  </si>
  <si>
    <t>Spain</t>
  </si>
  <si>
    <t>Sweden</t>
  </si>
  <si>
    <t>Thailand</t>
  </si>
  <si>
    <t>United Kingdom</t>
  </si>
  <si>
    <t xml:space="preserve">Uruguay </t>
  </si>
  <si>
    <t xml:space="preserve">US </t>
  </si>
  <si>
    <t xml:space="preserve">Vietnam </t>
  </si>
  <si>
    <t>Taiwan</t>
  </si>
  <si>
    <t>PPP (Private consumption) USD</t>
  </si>
  <si>
    <t xml:space="preserve">CGE (3-26) </t>
  </si>
  <si>
    <t>CFE (3-26)</t>
  </si>
  <si>
    <t>CE (3-26)</t>
  </si>
  <si>
    <t>ln (CGE/YL)</t>
  </si>
  <si>
    <t>ln(CFE/YL)</t>
  </si>
  <si>
    <t>ln(CE/YL)</t>
  </si>
  <si>
    <t>ASV(0,25, 59)</t>
  </si>
  <si>
    <t>Ln(ASV)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</si>
  <si>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</si>
  <si>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</si>
  <si>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</si>
  <si>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</si>
  <si>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</si>
  <si>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</si>
  <si>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</si>
  <si>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</si>
  <si>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</si>
  <si>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</si>
  <si>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</si>
  <si>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</si>
  <si>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</si>
  <si>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</si>
  <si>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</si>
  <si>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</si>
  <si>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</si>
  <si>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</si>
  <si>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</si>
  <si>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</si>
  <si>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</si>
  <si>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</si>
  <si>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</si>
  <si>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</si>
  <si>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Constant</t>
  </si>
  <si>
    <t>R-square</t>
  </si>
  <si>
    <t>standard error</t>
  </si>
  <si>
    <t>ln(CGE/Y)</t>
  </si>
  <si>
    <t>ln(CFE/Y)</t>
  </si>
  <si>
    <t>ln(CE/Y)</t>
  </si>
  <si>
    <t>Regression Output (Note that it does not matter if PPP conversion rate is Private Consumption of GDP as we are taking the ratio)</t>
  </si>
  <si>
    <t>ln(ASV)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</si>
</sst>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;\-##0.00;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2" borderId="0" xfId="0" applyFill="1"/>
    <xf numFmtId="0" fontId="2" fillId="3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3" borderId="5" xfId="0" applyFont="1" applyFill="1" applyBorder="1"/>
    <xf numFmtId="0" fontId="2" fillId="0" borderId="0" xfId="0" applyFont="1"/>
    <xf numFmtId="0" fontId="2" fillId="2" borderId="0" xfId="0" applyFont="1" applyFill="1"/>
    <xf numFmtId="0" fontId="5" fillId="0" borderId="0" xfId="1"/>
    <xf numFmtId="164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6" fillId="0" borderId="0" xfId="1" applyFont="1"/>
    <xf numFmtId="0" fontId="2" fillId="0" borderId="0" xfId="0" applyFont="1" applyFill="1"/>
    <xf numFmtId="0" fontId="2" fillId="8" borderId="5" xfId="0" applyFont="1" applyFill="1" applyBorder="1"/>
    <xf numFmtId="0" fontId="2" fillId="8" borderId="0" xfId="0" applyFont="1" applyFill="1"/>
    <xf numFmtId="0" fontId="6" fillId="8" borderId="0" xfId="1" applyFont="1" applyFill="1"/>
    <xf numFmtId="0" fontId="0" fillId="8" borderId="0" xfId="0" applyFill="1"/>
    <xf numFmtId="2" fontId="2" fillId="0" borderId="0" xfId="0" applyNumberFormat="1" applyFont="1"/>
    <xf numFmtId="2" fontId="2" fillId="2" borderId="0" xfId="0" applyNumberFormat="1" applyFont="1" applyFill="1"/>
    <xf numFmtId="0" fontId="6" fillId="9" borderId="0" xfId="1" applyFont="1" applyFill="1"/>
    <xf numFmtId="0" fontId="1" fillId="0" borderId="0" xfId="0" applyFont="1"/>
    <xf numFmtId="0" fontId="2" fillId="9" borderId="0" xfId="0" applyFont="1" applyFill="1"/>
    <xf numFmtId="0" fontId="2" fillId="3" borderId="6" xfId="0" applyFont="1" applyFill="1" applyBorder="1"/>
    <xf numFmtId="0" fontId="2" fillId="0" borderId="0" xfId="0" applyFont="1" applyFill="1" applyBorder="1"/>
    <xf numFmtId="0" fontId="3" fillId="10" borderId="9" xfId="0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Border="1" applyAlignment="1">
      <alignment horizontal="center"/>
    </xf>
    <xf numFmtId="0" fontId="3" fillId="11" borderId="0" xfId="0" applyFont="1" applyFill="1" applyBorder="1" applyAlignment="1">
      <alignment horizontal="center" wrapText="1"/>
    </xf>
    <xf numFmtId="0" fontId="2" fillId="11" borderId="0" xfId="0" applyFont="1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9" fillId="0" borderId="0" xfId="0" applyFont="1" applyFill="1"/>
    <xf numFmtId="0" fontId="9" fillId="0" borderId="0" xfId="0" applyFont="1"/>
    <xf numFmtId="0" fontId="9" fillId="8" borderId="0" xfId="0" applyFont="1" applyFill="1"/>
    <xf numFmtId="0" fontId="9" fillId="9" borderId="0" xfId="0" applyFont="1" applyFill="1"/>
    <xf numFmtId="0" fontId="0" fillId="0" borderId="0" xfId="0" applyFill="1" applyBorder="1" applyAlignment="1"/>
    <xf numFmtId="0" fontId="0" fillId="0" borderId="9" xfId="0" applyFill="1" applyBorder="1" applyAlignment="1"/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0" fillId="0" borderId="4" xfId="0" applyBorder="1"/>
    <xf numFmtId="0" fontId="2" fillId="0" borderId="4" xfId="0" applyFont="1" applyBorder="1"/>
    <xf numFmtId="0" fontId="2" fillId="15" borderId="4" xfId="0" applyFont="1" applyFill="1" applyBorder="1"/>
    <xf numFmtId="0" fontId="11" fillId="16" borderId="4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0" fillId="0" borderId="0" xfId="0" applyBorder="1"/>
    <xf numFmtId="0" fontId="0" fillId="12" borderId="0" xfId="0" applyFill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24" sqref="B24"/>
    </sheetView>
  </sheetViews>
  <sheetFormatPr defaultRowHeight="15" x14ac:dyDescent="0.25"/>
  <cols>
    <col min="1" max="1" width="10.140625" bestFit="1" customWidth="1"/>
    <col min="2" max="2" width="20.85546875" customWidth="1"/>
    <col min="3" max="3" width="21.85546875" customWidth="1"/>
    <col min="4" max="4" width="19.5703125" customWidth="1"/>
  </cols>
  <sheetData>
    <row r="1" spans="1:9" x14ac:dyDescent="0.25">
      <c r="A1" s="51" t="s">
        <v>90</v>
      </c>
      <c r="B1" s="52"/>
      <c r="C1" s="52"/>
      <c r="D1" s="52"/>
      <c r="E1" s="52"/>
      <c r="F1" s="52"/>
      <c r="G1" s="52"/>
      <c r="H1" s="52"/>
      <c r="I1" s="52"/>
    </row>
    <row r="4" spans="1:9" x14ac:dyDescent="0.25">
      <c r="A4" s="45"/>
      <c r="B4" s="46" t="s">
        <v>87</v>
      </c>
      <c r="C4" s="46" t="s">
        <v>88</v>
      </c>
      <c r="D4" s="46" t="s">
        <v>89</v>
      </c>
    </row>
    <row r="5" spans="1:9" x14ac:dyDescent="0.25">
      <c r="A5" s="47" t="s">
        <v>91</v>
      </c>
      <c r="B5" s="47">
        <v>-1.2501592820606964</v>
      </c>
      <c r="C5" s="47">
        <v>0.42334602246485548</v>
      </c>
      <c r="D5" s="47">
        <v>-0.72172582768052174</v>
      </c>
    </row>
    <row r="6" spans="1:9" x14ac:dyDescent="0.25">
      <c r="A6" s="48" t="s">
        <v>86</v>
      </c>
      <c r="B6" s="48">
        <v>0.135179396713281</v>
      </c>
      <c r="C6" s="48">
        <v>0.34007607006145979</v>
      </c>
      <c r="D6" s="48">
        <v>0.10228493674130817</v>
      </c>
    </row>
    <row r="7" spans="1:9" x14ac:dyDescent="0.25">
      <c r="A7" s="47" t="s">
        <v>84</v>
      </c>
      <c r="B7" s="47">
        <v>0.45581832088283325</v>
      </c>
      <c r="C7" s="47">
        <v>-0.49377218673487944</v>
      </c>
      <c r="D7" s="47">
        <v>0.94780698115134299</v>
      </c>
    </row>
    <row r="8" spans="1:9" x14ac:dyDescent="0.25">
      <c r="A8" s="48" t="s">
        <v>86</v>
      </c>
      <c r="B8" s="48">
        <v>6.0877302844892289E-2</v>
      </c>
      <c r="C8" s="48">
        <v>0.15315140036720029</v>
      </c>
      <c r="D8" s="48">
        <v>4.606346249405549E-2</v>
      </c>
    </row>
    <row r="9" spans="1:9" x14ac:dyDescent="0.25">
      <c r="A9" s="49" t="s">
        <v>85</v>
      </c>
      <c r="B9" s="49">
        <v>0.69802887320508966</v>
      </c>
      <c r="C9" s="49">
        <v>4.0199270551819197E-2</v>
      </c>
      <c r="D9" s="49">
        <v>0.57367178161172472</v>
      </c>
    </row>
    <row r="14" spans="1:9" x14ac:dyDescent="0.25">
      <c r="A14" s="41"/>
      <c r="B14" s="41"/>
    </row>
    <row r="15" spans="1:9" x14ac:dyDescent="0.25">
      <c r="A15" s="41"/>
      <c r="B15" s="41"/>
    </row>
    <row r="16" spans="1:9" x14ac:dyDescent="0.25">
      <c r="A16" s="50"/>
      <c r="B16" s="50"/>
    </row>
    <row r="17" spans="1:2" x14ac:dyDescent="0.25">
      <c r="A17" s="50"/>
      <c r="B17" s="50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3"/>
  <sheetViews>
    <sheetView tabSelected="1" zoomScale="80" zoomScaleNormal="80" workbookViewId="0"/>
  </sheetViews>
  <sheetFormatPr defaultRowHeight="15" x14ac:dyDescent="0.25"/>
  <cols>
    <col min="1" max="1" width="14.85546875" bestFit="1" customWidth="1"/>
    <col min="2" max="2" width="8.140625" customWidth="1"/>
    <col min="3" max="3" width="15" customWidth="1"/>
    <col min="4" max="5" width="18.28515625" customWidth="1"/>
    <col min="6" max="6" width="24.5703125" customWidth="1"/>
    <col min="7" max="7" width="15" bestFit="1" customWidth="1"/>
    <col min="8" max="8" width="14.7109375" bestFit="1" customWidth="1"/>
    <col min="9" max="9" width="13.5703125" bestFit="1" customWidth="1"/>
    <col min="10" max="10" width="18.28515625" customWidth="1"/>
    <col min="11" max="11" width="2.140625" style="1" customWidth="1"/>
    <col min="12" max="15" width="18.28515625" customWidth="1"/>
    <col min="16" max="17" width="15" customWidth="1"/>
    <col min="18" max="18" width="10.42578125" customWidth="1"/>
    <col min="19" max="19" width="10" bestFit="1" customWidth="1"/>
    <col min="21" max="21" width="2.140625" style="30" customWidth="1"/>
    <col min="22" max="22" width="11.5703125" customWidth="1"/>
    <col min="23" max="23" width="11.42578125" bestFit="1" customWidth="1"/>
    <col min="24" max="24" width="10.5703125" bestFit="1" customWidth="1"/>
    <col min="26" max="27" width="15" customWidth="1"/>
    <col min="28" max="30" width="13.7109375" bestFit="1" customWidth="1"/>
  </cols>
  <sheetData>
    <row r="1" spans="1:30" ht="15.75" thickBot="1" x14ac:dyDescent="0.3"/>
    <row r="2" spans="1:30" x14ac:dyDescent="0.25">
      <c r="L2" s="53" t="s">
        <v>0</v>
      </c>
      <c r="M2" s="54"/>
      <c r="N2" s="54"/>
      <c r="O2" s="55"/>
      <c r="R2" s="56" t="s">
        <v>51</v>
      </c>
      <c r="S2" s="56"/>
      <c r="T2" s="56"/>
      <c r="U2" s="31"/>
      <c r="V2" s="56" t="s">
        <v>51</v>
      </c>
      <c r="W2" s="56"/>
      <c r="X2" s="56"/>
      <c r="Y2" s="57"/>
      <c r="AB2" s="56" t="s">
        <v>51</v>
      </c>
      <c r="AC2" s="56"/>
      <c r="AD2" s="56"/>
    </row>
    <row r="3" spans="1:30" ht="60.75" thickBot="1" x14ac:dyDescent="0.3">
      <c r="A3" s="2" t="s">
        <v>1</v>
      </c>
      <c r="B3" s="3" t="s">
        <v>2</v>
      </c>
      <c r="C3" s="34" t="s">
        <v>58</v>
      </c>
      <c r="D3" s="4" t="s">
        <v>3</v>
      </c>
      <c r="E3" s="5" t="s">
        <v>4</v>
      </c>
      <c r="F3" s="6" t="s">
        <v>5</v>
      </c>
      <c r="G3" s="3" t="s">
        <v>6</v>
      </c>
      <c r="H3" s="3" t="s">
        <v>7</v>
      </c>
      <c r="I3" s="7" t="s">
        <v>8</v>
      </c>
      <c r="J3" s="6" t="s">
        <v>9</v>
      </c>
      <c r="K3" s="8"/>
      <c r="L3" s="9" t="s">
        <v>10</v>
      </c>
      <c r="M3" s="9" t="s">
        <v>11</v>
      </c>
      <c r="N3" s="9" t="s">
        <v>7</v>
      </c>
      <c r="O3" s="9" t="s">
        <v>8</v>
      </c>
      <c r="P3" s="34" t="s">
        <v>58</v>
      </c>
      <c r="Q3" s="34" t="s">
        <v>59</v>
      </c>
      <c r="R3" s="36" t="s">
        <v>55</v>
      </c>
      <c r="S3" s="36" t="s">
        <v>56</v>
      </c>
      <c r="T3" s="36" t="s">
        <v>57</v>
      </c>
      <c r="U3" s="32"/>
      <c r="V3" s="29" t="s">
        <v>10</v>
      </c>
      <c r="W3" s="29" t="s">
        <v>52</v>
      </c>
      <c r="X3" s="29" t="s">
        <v>53</v>
      </c>
      <c r="Y3" s="29" t="s">
        <v>54</v>
      </c>
      <c r="Z3" s="34" t="s">
        <v>58</v>
      </c>
      <c r="AA3" s="34" t="s">
        <v>59</v>
      </c>
      <c r="AB3" s="35" t="s">
        <v>55</v>
      </c>
      <c r="AC3" s="35" t="s">
        <v>56</v>
      </c>
      <c r="AD3" s="35" t="s">
        <v>57</v>
      </c>
    </row>
    <row r="4" spans="1:30" x14ac:dyDescent="0.25">
      <c r="A4" s="10" t="s">
        <v>12</v>
      </c>
      <c r="B4" s="11">
        <v>1997</v>
      </c>
      <c r="C4" s="11">
        <v>1.1548664823044612</v>
      </c>
      <c r="D4" s="11">
        <v>0.91</v>
      </c>
      <c r="E4" s="11">
        <v>1.03</v>
      </c>
      <c r="F4">
        <v>9776.3358129708504</v>
      </c>
      <c r="G4">
        <v>15491.186181245548</v>
      </c>
      <c r="H4">
        <v>4937.5513334523821</v>
      </c>
      <c r="I4">
        <v>20428.737514697928</v>
      </c>
      <c r="J4" s="11">
        <v>2.66</v>
      </c>
      <c r="K4" s="12"/>
      <c r="L4" s="11">
        <f>F4/$D4</f>
        <v>10743.226168099834</v>
      </c>
      <c r="M4" s="11">
        <f>G4/$D4</f>
        <v>17023.281517852251</v>
      </c>
      <c r="N4" s="11">
        <f>H4/$D4</f>
        <v>5425.8805862114086</v>
      </c>
      <c r="O4" s="11">
        <f>I4/$D4</f>
        <v>22449.162104063656</v>
      </c>
      <c r="P4" s="11">
        <v>1.1548664823044612</v>
      </c>
      <c r="Q4" s="11">
        <f>LN(P4)</f>
        <v>0.14398473755519514</v>
      </c>
      <c r="R4" s="11">
        <f>LN(M4/$L4)</f>
        <v>0.46030647613060721</v>
      </c>
      <c r="S4" s="11">
        <f>LN(N4/$L4)</f>
        <v>-0.68309522577146076</v>
      </c>
      <c r="T4" s="11">
        <f>LN(O4/$L4)</f>
        <v>0.73697785866841337</v>
      </c>
      <c r="U4" s="33"/>
      <c r="V4" s="11">
        <f>F4/$E4</f>
        <v>9491.588167932865</v>
      </c>
      <c r="W4" s="11">
        <f t="shared" ref="W4:Y4" si="0">G4/$E4</f>
        <v>15039.986583733542</v>
      </c>
      <c r="X4" s="11">
        <f t="shared" si="0"/>
        <v>4793.7391586916328</v>
      </c>
      <c r="Y4" s="11">
        <f t="shared" si="0"/>
        <v>19833.725742425173</v>
      </c>
      <c r="Z4" s="11">
        <v>1.1548664823044612</v>
      </c>
      <c r="AA4" s="11">
        <f>LN(Z4)</f>
        <v>0.14398473755519514</v>
      </c>
      <c r="AB4" s="11">
        <f>LN(W4/$V4)</f>
        <v>0.4603064761306071</v>
      </c>
      <c r="AC4" s="11">
        <f t="shared" ref="AC4:AD4" si="1">LN(X4/$V4)</f>
        <v>-0.68309522577146076</v>
      </c>
      <c r="AD4" s="11">
        <f t="shared" si="1"/>
        <v>0.73697785866841337</v>
      </c>
    </row>
    <row r="5" spans="1:30" x14ac:dyDescent="0.25">
      <c r="A5" s="10" t="s">
        <v>13</v>
      </c>
      <c r="B5" s="11">
        <v>2004</v>
      </c>
      <c r="C5" s="11">
        <v>0.68938398026721714</v>
      </c>
      <c r="D5" s="11">
        <v>1.36</v>
      </c>
      <c r="E5" s="11">
        <v>1.44</v>
      </c>
      <c r="F5">
        <v>44256.585513649952</v>
      </c>
      <c r="G5">
        <v>88964.614134199932</v>
      </c>
      <c r="H5">
        <v>39620.290939999933</v>
      </c>
      <c r="I5">
        <v>128584.90507419989</v>
      </c>
      <c r="J5" s="11">
        <v>1.79</v>
      </c>
      <c r="K5" s="12"/>
      <c r="L5" s="11">
        <f t="shared" ref="L5:N42" si="2">F5/$D5</f>
        <v>32541.606995330843</v>
      </c>
      <c r="M5" s="11">
        <f t="shared" si="2"/>
        <v>65415.15745161759</v>
      </c>
      <c r="N5" s="11">
        <f t="shared" si="2"/>
        <v>29132.566867647009</v>
      </c>
      <c r="O5" s="11">
        <f t="shared" ref="O5:O42" si="3">I5/$D5</f>
        <v>94547.724319264627</v>
      </c>
      <c r="P5" s="11">
        <v>0.68938398026721714</v>
      </c>
      <c r="Q5" s="11">
        <f t="shared" ref="Q5:Q42" si="4">LN(P5)</f>
        <v>-0.37195686237966313</v>
      </c>
      <c r="R5" s="11">
        <f t="shared" ref="R5:R42" si="5">LN(M5/$L5)</f>
        <v>0.69823451112513324</v>
      </c>
      <c r="S5" s="11">
        <f t="shared" ref="S5:S42" si="6">LN(N5/$L5)</f>
        <v>-0.11066280104338158</v>
      </c>
      <c r="T5" s="11">
        <f t="shared" ref="T5:T42" si="7">LN(O5/$L5)</f>
        <v>1.0665852404720286</v>
      </c>
      <c r="U5" s="33"/>
      <c r="V5" s="11">
        <f t="shared" ref="V5:V42" si="8">F5/$E5</f>
        <v>30733.739940034691</v>
      </c>
      <c r="W5" s="11">
        <f t="shared" ref="W5:W42" si="9">G5/$E5</f>
        <v>61780.982037638845</v>
      </c>
      <c r="X5" s="11">
        <f t="shared" ref="X5:X42" si="10">H5/$E5</f>
        <v>27514.090930555511</v>
      </c>
      <c r="Y5" s="11">
        <f t="shared" ref="Y5:Y42" si="11">I5/$E5</f>
        <v>89295.072968194378</v>
      </c>
      <c r="Z5" s="11">
        <v>0.68938398026721714</v>
      </c>
      <c r="AA5" s="11">
        <f t="shared" ref="AA5:AA42" si="12">LN(Z5)</f>
        <v>-0.37195686237966313</v>
      </c>
      <c r="AB5" s="11">
        <f t="shared" ref="AB5:AB42" si="13">LN(W5/$V5)</f>
        <v>0.69823451112513324</v>
      </c>
      <c r="AC5" s="11">
        <f t="shared" ref="AC5:AC42" si="14">LN(X5/$V5)</f>
        <v>-0.11066280104338171</v>
      </c>
      <c r="AD5" s="11">
        <f t="shared" ref="AD5:AD42" si="15">LN(Y5/$V5)</f>
        <v>1.0665852404720284</v>
      </c>
    </row>
    <row r="6" spans="1:30" x14ac:dyDescent="0.25">
      <c r="A6" s="10" t="s">
        <v>14</v>
      </c>
      <c r="B6" s="11">
        <v>2005</v>
      </c>
      <c r="C6" s="11">
        <v>0.56950003529427018</v>
      </c>
      <c r="D6" s="11">
        <v>0.89</v>
      </c>
      <c r="E6" s="11">
        <v>0.89</v>
      </c>
      <c r="F6">
        <v>32262.94154999997</v>
      </c>
      <c r="G6">
        <v>107825.13826999991</v>
      </c>
      <c r="H6">
        <v>5468.9829299999928</v>
      </c>
      <c r="I6">
        <v>113294.12119999991</v>
      </c>
      <c r="J6" s="11">
        <v>1.38</v>
      </c>
      <c r="K6" s="12"/>
      <c r="L6" s="11">
        <f t="shared" si="2"/>
        <v>36250.496123595469</v>
      </c>
      <c r="M6" s="11">
        <f t="shared" si="2"/>
        <v>121151.84075280889</v>
      </c>
      <c r="N6" s="11">
        <f t="shared" si="2"/>
        <v>6144.9246404494297</v>
      </c>
      <c r="O6" s="11">
        <f t="shared" si="3"/>
        <v>127296.76539325832</v>
      </c>
      <c r="P6" s="11">
        <v>0.56950003529427018</v>
      </c>
      <c r="Q6" s="11">
        <f t="shared" si="4"/>
        <v>-0.56299643412076661</v>
      </c>
      <c r="R6" s="11">
        <f t="shared" si="5"/>
        <v>1.2065915737695243</v>
      </c>
      <c r="S6" s="11">
        <f t="shared" si="6"/>
        <v>-1.7748265879882088</v>
      </c>
      <c r="T6" s="11">
        <f t="shared" si="7"/>
        <v>1.2560680285429575</v>
      </c>
      <c r="U6" s="33"/>
      <c r="V6" s="11">
        <f t="shared" si="8"/>
        <v>36250.496123595469</v>
      </c>
      <c r="W6" s="11">
        <f t="shared" si="9"/>
        <v>121151.84075280889</v>
      </c>
      <c r="X6" s="11">
        <f t="shared" si="10"/>
        <v>6144.9246404494297</v>
      </c>
      <c r="Y6" s="11">
        <f t="shared" si="11"/>
        <v>127296.76539325832</v>
      </c>
      <c r="Z6" s="11">
        <v>0.56950003529427018</v>
      </c>
      <c r="AA6" s="11">
        <f t="shared" si="12"/>
        <v>-0.56299643412076661</v>
      </c>
      <c r="AB6" s="11">
        <f t="shared" si="13"/>
        <v>1.2065915737695243</v>
      </c>
      <c r="AC6" s="11">
        <f t="shared" si="14"/>
        <v>-1.7748265879882088</v>
      </c>
      <c r="AD6" s="11">
        <f t="shared" si="15"/>
        <v>1.2560680285429575</v>
      </c>
    </row>
    <row r="7" spans="1:30" x14ac:dyDescent="0.25">
      <c r="A7" s="10" t="s">
        <v>15</v>
      </c>
      <c r="B7" s="11">
        <v>2002</v>
      </c>
      <c r="C7" s="11">
        <v>1.119509206380372</v>
      </c>
      <c r="D7" s="11">
        <v>1.1200000000000001</v>
      </c>
      <c r="E7" s="11">
        <v>1.31</v>
      </c>
      <c r="F7">
        <v>8270.018549299999</v>
      </c>
      <c r="G7">
        <v>13608.753602100001</v>
      </c>
      <c r="H7">
        <v>5960.6912214699987</v>
      </c>
      <c r="I7">
        <v>19569.444823569993</v>
      </c>
      <c r="J7" s="11">
        <v>2.2599999999999998</v>
      </c>
      <c r="K7" s="12"/>
      <c r="L7" s="11">
        <f t="shared" si="2"/>
        <v>7383.9451333035695</v>
      </c>
      <c r="M7" s="11">
        <f t="shared" si="2"/>
        <v>12150.672859017857</v>
      </c>
      <c r="N7" s="11">
        <f t="shared" si="2"/>
        <v>5322.0457334553557</v>
      </c>
      <c r="O7" s="11">
        <f t="shared" si="3"/>
        <v>17472.718592473208</v>
      </c>
      <c r="P7" s="11">
        <v>1.119509206380372</v>
      </c>
      <c r="Q7" s="11">
        <f t="shared" si="4"/>
        <v>0.11289038067660739</v>
      </c>
      <c r="R7" s="11">
        <f t="shared" si="5"/>
        <v>0.49807648090761553</v>
      </c>
      <c r="S7" s="11">
        <f t="shared" si="6"/>
        <v>-0.32745030088641397</v>
      </c>
      <c r="T7" s="11">
        <f t="shared" si="7"/>
        <v>0.86133266026036781</v>
      </c>
      <c r="U7" s="33"/>
      <c r="V7" s="11">
        <f t="shared" si="8"/>
        <v>6312.9912590076328</v>
      </c>
      <c r="W7" s="11">
        <f t="shared" si="9"/>
        <v>10388.361528320611</v>
      </c>
      <c r="X7" s="11">
        <f t="shared" si="10"/>
        <v>4550.1459705877851</v>
      </c>
      <c r="Y7" s="11">
        <f t="shared" si="11"/>
        <v>14938.507498908391</v>
      </c>
      <c r="Z7" s="11">
        <v>1.119509206380372</v>
      </c>
      <c r="AA7" s="11">
        <f t="shared" si="12"/>
        <v>0.11289038067660739</v>
      </c>
      <c r="AB7" s="11">
        <f t="shared" si="13"/>
        <v>0.49807648090761542</v>
      </c>
      <c r="AC7" s="11">
        <f t="shared" si="14"/>
        <v>-0.32745030088641414</v>
      </c>
      <c r="AD7" s="11">
        <f t="shared" si="15"/>
        <v>0.8613326602603677</v>
      </c>
    </row>
    <row r="8" spans="1:30" x14ac:dyDescent="0.25">
      <c r="A8" s="10" t="s">
        <v>16</v>
      </c>
      <c r="B8" s="11">
        <v>2009</v>
      </c>
      <c r="C8" s="38">
        <v>1.4023636419762446</v>
      </c>
      <c r="D8" s="13">
        <v>1497.08</v>
      </c>
      <c r="E8" s="13">
        <v>2086.5700000000002</v>
      </c>
      <c r="F8">
        <v>3493334.2278772062</v>
      </c>
      <c r="G8">
        <v>2209431.39568708</v>
      </c>
      <c r="H8">
        <v>3684918.5356876766</v>
      </c>
      <c r="I8">
        <v>5894349.9313747548</v>
      </c>
      <c r="J8" s="11">
        <v>3.01</v>
      </c>
      <c r="K8" s="12"/>
      <c r="L8" s="11">
        <f t="shared" si="2"/>
        <v>2333.43189934887</v>
      </c>
      <c r="M8" s="11">
        <f t="shared" si="2"/>
        <v>1475.8272074218346</v>
      </c>
      <c r="N8" s="11">
        <f t="shared" si="2"/>
        <v>2461.4038900310452</v>
      </c>
      <c r="O8" s="11">
        <f t="shared" si="3"/>
        <v>3937.2310974528782</v>
      </c>
      <c r="P8" s="38">
        <v>1.4023636419762446</v>
      </c>
      <c r="Q8" s="11">
        <f t="shared" si="4"/>
        <v>0.33815912871568576</v>
      </c>
      <c r="R8" s="11">
        <f t="shared" si="5"/>
        <v>-0.45812145089021578</v>
      </c>
      <c r="S8" s="11">
        <f t="shared" si="6"/>
        <v>5.3391772095762659E-2</v>
      </c>
      <c r="T8" s="11">
        <f t="shared" si="7"/>
        <v>0.52313760703621981</v>
      </c>
      <c r="U8" s="33"/>
      <c r="V8" s="11">
        <f t="shared" si="8"/>
        <v>1674.1993932037774</v>
      </c>
      <c r="W8" s="11">
        <f t="shared" si="9"/>
        <v>1058.8819908687847</v>
      </c>
      <c r="X8" s="11">
        <f t="shared" si="10"/>
        <v>1766.0172127882968</v>
      </c>
      <c r="Y8" s="11">
        <f t="shared" si="11"/>
        <v>2824.8992036570803</v>
      </c>
      <c r="Z8" s="38">
        <v>1.4023636419762446</v>
      </c>
      <c r="AA8" s="11">
        <f t="shared" si="12"/>
        <v>0.33815912871568576</v>
      </c>
      <c r="AB8" s="11">
        <f t="shared" si="13"/>
        <v>-0.45812145089021561</v>
      </c>
      <c r="AC8" s="11">
        <f t="shared" si="14"/>
        <v>5.3391772095762451E-2</v>
      </c>
      <c r="AD8" s="11">
        <f t="shared" si="15"/>
        <v>0.52313760703621981</v>
      </c>
    </row>
    <row r="9" spans="1:30" x14ac:dyDescent="0.25">
      <c r="A9" s="10" t="s">
        <v>17</v>
      </c>
      <c r="B9" s="11">
        <v>2006</v>
      </c>
      <c r="C9" s="11">
        <v>0.60666687523275642</v>
      </c>
      <c r="D9" s="13">
        <v>1.21</v>
      </c>
      <c r="E9" s="13">
        <v>1.29</v>
      </c>
      <c r="F9">
        <v>44122.928646482702</v>
      </c>
      <c r="G9">
        <v>159687.39095790827</v>
      </c>
      <c r="H9">
        <v>16100.020589333582</v>
      </c>
      <c r="I9">
        <v>175787.41154724185</v>
      </c>
      <c r="J9" s="14">
        <v>1.59</v>
      </c>
      <c r="K9" s="15"/>
      <c r="L9" s="11">
        <f t="shared" si="2"/>
        <v>36465.230286349339</v>
      </c>
      <c r="M9" s="11">
        <f t="shared" si="2"/>
        <v>131973.0503784366</v>
      </c>
      <c r="N9" s="11">
        <f t="shared" si="2"/>
        <v>13305.80213994511</v>
      </c>
      <c r="O9" s="11">
        <f t="shared" si="3"/>
        <v>145278.8525183817</v>
      </c>
      <c r="P9" s="11">
        <v>0.60666687523275642</v>
      </c>
      <c r="Q9" s="11">
        <f t="shared" si="4"/>
        <v>-0.49977544378920696</v>
      </c>
      <c r="R9" s="11">
        <f t="shared" si="5"/>
        <v>1.2862385262553377</v>
      </c>
      <c r="S9" s="11">
        <f t="shared" si="6"/>
        <v>-1.0081590204654995</v>
      </c>
      <c r="T9" s="11">
        <f t="shared" si="7"/>
        <v>1.3822958047205229</v>
      </c>
      <c r="U9" s="33"/>
      <c r="V9" s="11">
        <f t="shared" si="8"/>
        <v>34203.820656188138</v>
      </c>
      <c r="W9" s="11">
        <f t="shared" si="9"/>
        <v>123788.6751611692</v>
      </c>
      <c r="X9" s="11">
        <f t="shared" si="10"/>
        <v>12480.636115762467</v>
      </c>
      <c r="Y9" s="11">
        <f t="shared" si="11"/>
        <v>136269.31127693166</v>
      </c>
      <c r="Z9" s="11">
        <v>0.60666687523275642</v>
      </c>
      <c r="AA9" s="11">
        <f t="shared" si="12"/>
        <v>-0.49977544378920696</v>
      </c>
      <c r="AB9" s="11">
        <f t="shared" si="13"/>
        <v>1.2862385262553377</v>
      </c>
      <c r="AC9" s="11">
        <f t="shared" si="14"/>
        <v>-1.0081590204654995</v>
      </c>
      <c r="AD9" s="11">
        <f t="shared" si="15"/>
        <v>1.3822958047205229</v>
      </c>
    </row>
    <row r="10" spans="1:30" x14ac:dyDescent="0.25">
      <c r="A10" s="10" t="s">
        <v>18</v>
      </c>
      <c r="B10" s="11">
        <v>1997</v>
      </c>
      <c r="C10" s="11">
        <v>1.0140936832769529</v>
      </c>
      <c r="D10" s="13">
        <v>273.38</v>
      </c>
      <c r="E10" s="13">
        <v>350.26</v>
      </c>
      <c r="F10">
        <v>2265559.8002019483</v>
      </c>
      <c r="G10">
        <f>3512.29662429485*1000</f>
        <v>3512296.62429485</v>
      </c>
      <c r="H10">
        <f>2399.77865150928*1000</f>
        <v>2399778.6515092799</v>
      </c>
      <c r="I10">
        <f>5912.07527580414*1000</f>
        <v>5912075.2758041397</v>
      </c>
      <c r="J10" s="11">
        <v>2.25</v>
      </c>
      <c r="K10" s="12"/>
      <c r="L10" s="11">
        <f t="shared" si="2"/>
        <v>8287.2185244053999</v>
      </c>
      <c r="M10" s="11">
        <f t="shared" si="2"/>
        <v>12847.672193631026</v>
      </c>
      <c r="N10" s="11">
        <f t="shared" si="2"/>
        <v>8778.1792797910603</v>
      </c>
      <c r="O10" s="11">
        <f t="shared" si="3"/>
        <v>21625.851473422121</v>
      </c>
      <c r="P10" s="11">
        <v>1.0140936832769529</v>
      </c>
      <c r="Q10" s="11">
        <f t="shared" si="4"/>
        <v>1.3995290720795113E-2</v>
      </c>
      <c r="R10" s="11">
        <f t="shared" si="5"/>
        <v>0.438448251622022</v>
      </c>
      <c r="S10" s="11">
        <f t="shared" si="6"/>
        <v>5.7554623757873097E-2</v>
      </c>
      <c r="T10" s="11">
        <f t="shared" si="7"/>
        <v>0.9591750354737526</v>
      </c>
      <c r="U10" s="33"/>
      <c r="V10" s="11">
        <f t="shared" si="8"/>
        <v>6468.2230348939311</v>
      </c>
      <c r="W10" s="11">
        <f t="shared" si="9"/>
        <v>10027.68407552918</v>
      </c>
      <c r="X10" s="11">
        <f t="shared" si="10"/>
        <v>6851.4208059992006</v>
      </c>
      <c r="Y10" s="11">
        <f t="shared" si="11"/>
        <v>16879.104881528408</v>
      </c>
      <c r="Z10" s="11">
        <v>1.0140936832769529</v>
      </c>
      <c r="AA10" s="11">
        <f t="shared" si="12"/>
        <v>1.3995290720795113E-2</v>
      </c>
      <c r="AB10" s="11">
        <f t="shared" si="13"/>
        <v>0.43844825162202217</v>
      </c>
      <c r="AC10" s="11">
        <f t="shared" si="14"/>
        <v>5.7554623757873097E-2</v>
      </c>
      <c r="AD10" s="11">
        <f t="shared" si="15"/>
        <v>0.95917503547375271</v>
      </c>
    </row>
    <row r="11" spans="1:30" x14ac:dyDescent="0.25">
      <c r="A11" s="10" t="s">
        <v>19</v>
      </c>
      <c r="B11" s="11">
        <v>2002</v>
      </c>
      <c r="C11" s="11">
        <v>0.81003206801096039</v>
      </c>
      <c r="D11" s="13">
        <v>3.28</v>
      </c>
      <c r="E11" s="13">
        <v>4.1500000000000004</v>
      </c>
      <c r="F11">
        <v>9836.7702915847949</v>
      </c>
      <c r="G11">
        <v>13545.923194970685</v>
      </c>
      <c r="H11">
        <v>14032.291990879532</v>
      </c>
      <c r="I11">
        <v>27578.215185850215</v>
      </c>
      <c r="J11" s="11">
        <v>1.53</v>
      </c>
      <c r="K11" s="12"/>
      <c r="L11" s="11">
        <f t="shared" si="2"/>
        <v>2999.0153328002425</v>
      </c>
      <c r="M11" s="11">
        <f t="shared" si="2"/>
        <v>4129.8546326130136</v>
      </c>
      <c r="N11" s="11">
        <f t="shared" si="2"/>
        <v>4278.1378020974189</v>
      </c>
      <c r="O11" s="11">
        <f t="shared" si="3"/>
        <v>8407.9924347104316</v>
      </c>
      <c r="P11" s="11">
        <v>0.81003206801096039</v>
      </c>
      <c r="Q11" s="11">
        <f t="shared" si="4"/>
        <v>-0.21068144196233327</v>
      </c>
      <c r="R11" s="11">
        <f t="shared" si="5"/>
        <v>0.31995819604752651</v>
      </c>
      <c r="S11" s="11">
        <f t="shared" si="6"/>
        <v>0.35523380955397382</v>
      </c>
      <c r="T11" s="11">
        <f t="shared" si="7"/>
        <v>1.0308987214100318</v>
      </c>
      <c r="U11" s="33"/>
      <c r="V11" s="11">
        <f t="shared" si="8"/>
        <v>2370.3060943577816</v>
      </c>
      <c r="W11" s="11">
        <f t="shared" si="9"/>
        <v>3264.0778783061887</v>
      </c>
      <c r="X11" s="11">
        <f t="shared" si="10"/>
        <v>3381.275178525188</v>
      </c>
      <c r="Y11" s="11">
        <f t="shared" si="11"/>
        <v>6645.3530568313763</v>
      </c>
      <c r="Z11" s="11">
        <v>0.81003206801096039</v>
      </c>
      <c r="AA11" s="11">
        <f t="shared" si="12"/>
        <v>-0.21068144196233327</v>
      </c>
      <c r="AB11" s="11">
        <f t="shared" si="13"/>
        <v>0.31995819604752651</v>
      </c>
      <c r="AC11" s="11">
        <f t="shared" si="14"/>
        <v>0.35523380955397382</v>
      </c>
      <c r="AD11" s="11">
        <f t="shared" si="15"/>
        <v>1.0308987214100318</v>
      </c>
    </row>
    <row r="12" spans="1:30" x14ac:dyDescent="0.25">
      <c r="A12" s="10" t="s">
        <v>20</v>
      </c>
      <c r="B12" s="11">
        <v>2008</v>
      </c>
      <c r="C12" s="11">
        <v>1.0950105287336396</v>
      </c>
      <c r="D12" s="13">
        <v>1190.9100000000001</v>
      </c>
      <c r="E12" s="13">
        <v>1273.18</v>
      </c>
      <c r="F12">
        <v>9093568.4311998319</v>
      </c>
      <c r="G12">
        <v>20999638.239643183</v>
      </c>
      <c r="H12">
        <v>12140586.855831318</v>
      </c>
      <c r="I12">
        <v>33140225.0954745</v>
      </c>
      <c r="J12" s="11">
        <v>2.4300000000000002</v>
      </c>
      <c r="K12" s="12"/>
      <c r="L12" s="11">
        <f t="shared" si="2"/>
        <v>7635.8149912250556</v>
      </c>
      <c r="M12" s="11">
        <f t="shared" si="2"/>
        <v>17633.270557509117</v>
      </c>
      <c r="N12" s="11">
        <f t="shared" si="2"/>
        <v>10194.378127508642</v>
      </c>
      <c r="O12" s="11">
        <f t="shared" si="3"/>
        <v>27827.648685017757</v>
      </c>
      <c r="P12" s="11">
        <v>1.0950105287336396</v>
      </c>
      <c r="Q12" s="11">
        <f t="shared" si="4"/>
        <v>9.0763978504100243E-2</v>
      </c>
      <c r="R12" s="11">
        <f t="shared" si="5"/>
        <v>0.83693781304748871</v>
      </c>
      <c r="S12" s="11">
        <f t="shared" si="6"/>
        <v>0.28898672729711677</v>
      </c>
      <c r="T12" s="11">
        <f t="shared" si="7"/>
        <v>1.2931804063907935</v>
      </c>
      <c r="U12" s="33"/>
      <c r="V12" s="11">
        <f t="shared" si="8"/>
        <v>7142.4059686767241</v>
      </c>
      <c r="W12" s="11">
        <f t="shared" si="9"/>
        <v>16493.848662124117</v>
      </c>
      <c r="X12" s="11">
        <f t="shared" si="10"/>
        <v>9535.6405660089822</v>
      </c>
      <c r="Y12" s="11">
        <f t="shared" si="11"/>
        <v>26029.489228133098</v>
      </c>
      <c r="Z12" s="11">
        <v>1.0950105287336396</v>
      </c>
      <c r="AA12" s="11">
        <f t="shared" si="12"/>
        <v>9.0763978504100243E-2</v>
      </c>
      <c r="AB12" s="11">
        <f t="shared" si="13"/>
        <v>0.83693781304748871</v>
      </c>
      <c r="AC12" s="11">
        <f t="shared" si="14"/>
        <v>0.28898672729711661</v>
      </c>
      <c r="AD12" s="11">
        <f t="shared" si="15"/>
        <v>1.2931804063907935</v>
      </c>
    </row>
    <row r="13" spans="1:30" x14ac:dyDescent="0.25">
      <c r="A13" s="10" t="s">
        <v>21</v>
      </c>
      <c r="B13" s="11">
        <v>2004</v>
      </c>
      <c r="C13" s="11">
        <v>1.1100088996232185</v>
      </c>
      <c r="D13" s="16">
        <v>228.65</v>
      </c>
      <c r="E13" s="16">
        <v>253.45</v>
      </c>
      <c r="F13">
        <f>2125.60834*1000</f>
        <v>2125608.3400000003</v>
      </c>
      <c r="G13">
        <f>4226.3929458*1000</f>
        <v>4226392.9457999999</v>
      </c>
      <c r="H13">
        <f>1267.095538*1000</f>
        <v>1267095.5379999999</v>
      </c>
      <c r="I13">
        <f>5493.4884838*1000</f>
        <v>5493488.4837999996</v>
      </c>
      <c r="J13" s="11">
        <v>2.13</v>
      </c>
      <c r="K13" s="12"/>
      <c r="L13" s="11">
        <f t="shared" si="2"/>
        <v>9296.3408703258265</v>
      </c>
      <c r="M13" s="11">
        <f t="shared" si="2"/>
        <v>18484.115223266999</v>
      </c>
      <c r="N13" s="11">
        <f t="shared" si="2"/>
        <v>5541.6380406735179</v>
      </c>
      <c r="O13" s="11">
        <f t="shared" si="3"/>
        <v>24025.753263940518</v>
      </c>
      <c r="P13" s="11">
        <v>1.1100088996232185</v>
      </c>
      <c r="Q13" s="11">
        <f t="shared" si="4"/>
        <v>0.10436803297067655</v>
      </c>
      <c r="R13" s="11">
        <f t="shared" si="5"/>
        <v>0.68729085873269535</v>
      </c>
      <c r="S13" s="11">
        <f t="shared" si="6"/>
        <v>-0.51733073566416754</v>
      </c>
      <c r="T13" s="11">
        <f t="shared" si="7"/>
        <v>0.94950543977076007</v>
      </c>
      <c r="U13" s="33"/>
      <c r="V13" s="11">
        <f t="shared" si="8"/>
        <v>8386.6969421976737</v>
      </c>
      <c r="W13" s="11">
        <f t="shared" si="9"/>
        <v>16675.450565397514</v>
      </c>
      <c r="X13" s="11">
        <f t="shared" si="10"/>
        <v>4999.390562241073</v>
      </c>
      <c r="Y13" s="11">
        <f t="shared" si="11"/>
        <v>21674.841127638585</v>
      </c>
      <c r="Z13" s="11">
        <v>1.1100088996232185</v>
      </c>
      <c r="AA13" s="11">
        <f t="shared" si="12"/>
        <v>0.10436803297067655</v>
      </c>
      <c r="AB13" s="11">
        <f t="shared" si="13"/>
        <v>0.68729085873269546</v>
      </c>
      <c r="AC13" s="11">
        <f t="shared" si="14"/>
        <v>-0.51733073566416754</v>
      </c>
      <c r="AD13" s="11">
        <f t="shared" si="15"/>
        <v>0.94950543977075985</v>
      </c>
    </row>
    <row r="14" spans="1:30" x14ac:dyDescent="0.25">
      <c r="A14" s="10" t="s">
        <v>22</v>
      </c>
      <c r="B14" s="17">
        <v>2005</v>
      </c>
      <c r="C14" s="37">
        <v>2.239944994023821</v>
      </c>
      <c r="D14" s="11">
        <v>2.25</v>
      </c>
      <c r="E14" s="11">
        <v>2.75</v>
      </c>
      <c r="F14">
        <v>3328.5985000000001</v>
      </c>
      <c r="G14">
        <v>896.48286120000012</v>
      </c>
      <c r="H14">
        <v>2990.5747690000003</v>
      </c>
      <c r="I14">
        <v>3887.0576301999999</v>
      </c>
      <c r="J14" s="11">
        <v>5.69</v>
      </c>
      <c r="K14" s="12"/>
      <c r="L14" s="11">
        <f t="shared" si="2"/>
        <v>1479.3771111111112</v>
      </c>
      <c r="M14" s="11">
        <f t="shared" si="2"/>
        <v>398.43682720000004</v>
      </c>
      <c r="N14" s="11">
        <f t="shared" si="2"/>
        <v>1329.144341777778</v>
      </c>
      <c r="O14" s="11">
        <f t="shared" si="3"/>
        <v>1727.5811689777777</v>
      </c>
      <c r="P14" s="37">
        <v>2.239944994023821</v>
      </c>
      <c r="Q14" s="11">
        <f t="shared" si="4"/>
        <v>0.80645130932607345</v>
      </c>
      <c r="R14" s="11">
        <f t="shared" si="5"/>
        <v>-1.3118274481069454</v>
      </c>
      <c r="S14" s="11">
        <f t="shared" si="6"/>
        <v>-0.10708574516700355</v>
      </c>
      <c r="T14" s="11">
        <f t="shared" si="7"/>
        <v>0.15510113362537514</v>
      </c>
      <c r="U14" s="33"/>
      <c r="V14" s="11">
        <f t="shared" si="8"/>
        <v>1210.3994545454545</v>
      </c>
      <c r="W14" s="11">
        <f t="shared" si="9"/>
        <v>325.99376770909095</v>
      </c>
      <c r="X14" s="11">
        <f t="shared" si="10"/>
        <v>1087.4817341818182</v>
      </c>
      <c r="Y14" s="11">
        <f t="shared" si="11"/>
        <v>1413.4755018909091</v>
      </c>
      <c r="Z14" s="37">
        <v>2.239944994023821</v>
      </c>
      <c r="AA14" s="11">
        <f t="shared" si="12"/>
        <v>0.80645130932607345</v>
      </c>
      <c r="AB14" s="11">
        <f t="shared" si="13"/>
        <v>-1.3118274481069454</v>
      </c>
      <c r="AC14" s="11">
        <f t="shared" si="14"/>
        <v>-0.10708574516700367</v>
      </c>
      <c r="AD14" s="11">
        <f t="shared" si="15"/>
        <v>0.15510113362537534</v>
      </c>
    </row>
    <row r="15" spans="1:30" x14ac:dyDescent="0.25">
      <c r="A15" s="10" t="s">
        <v>23</v>
      </c>
      <c r="B15" s="11">
        <v>2004</v>
      </c>
      <c r="C15" s="11">
        <v>0.61364274432398369</v>
      </c>
      <c r="D15" s="13">
        <v>0.98</v>
      </c>
      <c r="E15" s="13">
        <v>1.07</v>
      </c>
      <c r="F15">
        <v>30420.587803216178</v>
      </c>
      <c r="G15">
        <v>90230.510644162103</v>
      </c>
      <c r="H15">
        <v>1109.3873809872503</v>
      </c>
      <c r="I15">
        <v>91339.898025149349</v>
      </c>
      <c r="J15" s="11">
        <v>1.78</v>
      </c>
      <c r="K15" s="12"/>
      <c r="L15" s="11">
        <f t="shared" si="2"/>
        <v>31041.416125730793</v>
      </c>
      <c r="M15" s="11">
        <f t="shared" si="2"/>
        <v>92071.949636900114</v>
      </c>
      <c r="N15" s="11">
        <f t="shared" si="2"/>
        <v>1132.0279397829083</v>
      </c>
      <c r="O15" s="11">
        <f t="shared" si="3"/>
        <v>93203.977576683013</v>
      </c>
      <c r="P15" s="11">
        <v>0.61364274432398369</v>
      </c>
      <c r="Q15" s="11">
        <f t="shared" si="4"/>
        <v>-0.48834236981038948</v>
      </c>
      <c r="R15" s="11">
        <f t="shared" si="5"/>
        <v>1.0872480157874811</v>
      </c>
      <c r="S15" s="11">
        <f t="shared" si="6"/>
        <v>-3.3113116556182227</v>
      </c>
      <c r="T15" s="11">
        <f t="shared" si="7"/>
        <v>1.0994680817606324</v>
      </c>
      <c r="U15" s="33"/>
      <c r="V15" s="11">
        <f t="shared" si="8"/>
        <v>28430.455890856239</v>
      </c>
      <c r="W15" s="11">
        <f t="shared" si="9"/>
        <v>84327.580041272988</v>
      </c>
      <c r="X15" s="11">
        <f t="shared" si="10"/>
        <v>1036.8106364366824</v>
      </c>
      <c r="Y15" s="11">
        <f t="shared" si="11"/>
        <v>85364.390677709671</v>
      </c>
      <c r="Z15" s="11">
        <v>0.61364274432398369</v>
      </c>
      <c r="AA15" s="11">
        <f t="shared" si="12"/>
        <v>-0.48834236981038948</v>
      </c>
      <c r="AB15" s="11">
        <f t="shared" si="13"/>
        <v>1.0872480157874811</v>
      </c>
      <c r="AC15" s="11">
        <f t="shared" si="14"/>
        <v>-3.3113116556182223</v>
      </c>
      <c r="AD15" s="11">
        <f t="shared" si="15"/>
        <v>1.0994680817606322</v>
      </c>
    </row>
    <row r="16" spans="1:30" x14ac:dyDescent="0.25">
      <c r="A16" s="10" t="s">
        <v>24</v>
      </c>
      <c r="B16" s="11">
        <v>2005</v>
      </c>
      <c r="C16" s="11">
        <v>0.65519125098365438</v>
      </c>
      <c r="D16" s="13">
        <v>0.92</v>
      </c>
      <c r="E16" s="13">
        <v>0.94</v>
      </c>
      <c r="F16">
        <v>34156.623299918305</v>
      </c>
      <c r="G16">
        <v>107627.96954361799</v>
      </c>
      <c r="H16">
        <v>7044.7450719179496</v>
      </c>
      <c r="I16">
        <v>114672.714615536</v>
      </c>
      <c r="J16" s="11">
        <v>1.92</v>
      </c>
      <c r="K16" s="12"/>
      <c r="L16" s="11">
        <f t="shared" si="2"/>
        <v>37126.764456432938</v>
      </c>
      <c r="M16" s="11">
        <f t="shared" si="2"/>
        <v>116986.92341697607</v>
      </c>
      <c r="N16" s="11">
        <f t="shared" si="2"/>
        <v>7657.3315999108145</v>
      </c>
      <c r="O16" s="11">
        <f t="shared" si="3"/>
        <v>124644.25501688695</v>
      </c>
      <c r="P16" s="11">
        <v>0.65519125098365438</v>
      </c>
      <c r="Q16" s="11">
        <f t="shared" si="4"/>
        <v>-0.42282809973198282</v>
      </c>
      <c r="R16" s="11">
        <f t="shared" si="5"/>
        <v>1.147724039445162</v>
      </c>
      <c r="S16" s="11">
        <f t="shared" si="6"/>
        <v>-1.5786745554797361</v>
      </c>
      <c r="T16" s="11">
        <f t="shared" si="7"/>
        <v>1.2111255965541017</v>
      </c>
      <c r="U16" s="33"/>
      <c r="V16" s="11">
        <f t="shared" si="8"/>
        <v>36336.83329778543</v>
      </c>
      <c r="W16" s="11">
        <f t="shared" si="9"/>
        <v>114497.83994001914</v>
      </c>
      <c r="X16" s="11">
        <f t="shared" si="10"/>
        <v>7494.4096509765423</v>
      </c>
      <c r="Y16" s="11">
        <f t="shared" si="11"/>
        <v>121992.24959099575</v>
      </c>
      <c r="Z16" s="11">
        <v>0.65519125098365438</v>
      </c>
      <c r="AA16" s="11">
        <f t="shared" si="12"/>
        <v>-0.42282809973198282</v>
      </c>
      <c r="AB16" s="11">
        <f t="shared" si="13"/>
        <v>1.147724039445162</v>
      </c>
      <c r="AC16" s="11">
        <f t="shared" si="14"/>
        <v>-1.5786745554797359</v>
      </c>
      <c r="AD16" s="11">
        <f t="shared" si="15"/>
        <v>1.2111255965541017</v>
      </c>
    </row>
    <row r="17" spans="1:30" x14ac:dyDescent="0.25">
      <c r="A17" s="18" t="s">
        <v>25</v>
      </c>
      <c r="B17" s="19">
        <v>2005</v>
      </c>
      <c r="C17" s="39">
        <v>1.770683742257946</v>
      </c>
      <c r="D17" s="20">
        <f>0.37</f>
        <v>0.37</v>
      </c>
      <c r="E17" s="20">
        <f>0.45</f>
        <v>0.45</v>
      </c>
      <c r="F17" s="21">
        <f>6350205.19201521/10000</f>
        <v>635.02051920152098</v>
      </c>
      <c r="G17" s="21">
        <f>7395774.80496902/10000</f>
        <v>739.57748049690201</v>
      </c>
      <c r="H17" s="21">
        <f>5637031.82574707/10000</f>
        <v>563.70318257470694</v>
      </c>
      <c r="I17" s="21">
        <f>13032806.6307161/10000</f>
        <v>1303.28066307161</v>
      </c>
      <c r="J17" s="19">
        <v>4.3899999999999997</v>
      </c>
      <c r="K17" s="12"/>
      <c r="L17" s="19">
        <f t="shared" si="2"/>
        <v>1716.2716735176243</v>
      </c>
      <c r="M17" s="19">
        <f t="shared" si="2"/>
        <v>1998.8580553970326</v>
      </c>
      <c r="N17" s="19">
        <f t="shared" si="2"/>
        <v>1523.5221150667755</v>
      </c>
      <c r="O17" s="19">
        <f t="shared" si="3"/>
        <v>3522.3801704638108</v>
      </c>
      <c r="P17" s="39">
        <v>1.770683742257946</v>
      </c>
      <c r="Q17" s="11">
        <f t="shared" si="4"/>
        <v>0.57136576705399644</v>
      </c>
      <c r="R17" s="11">
        <f t="shared" si="5"/>
        <v>0.15242173875617537</v>
      </c>
      <c r="S17" s="11">
        <f t="shared" si="6"/>
        <v>-0.11912947113613048</v>
      </c>
      <c r="T17" s="11">
        <f t="shared" si="7"/>
        <v>0.71898263945540186</v>
      </c>
      <c r="U17" s="33"/>
      <c r="V17" s="11">
        <f t="shared" si="8"/>
        <v>1411.1567093367132</v>
      </c>
      <c r="W17" s="11">
        <f t="shared" si="9"/>
        <v>1643.5055122153378</v>
      </c>
      <c r="X17" s="11">
        <f t="shared" si="10"/>
        <v>1252.6737390549042</v>
      </c>
      <c r="Y17" s="11">
        <f t="shared" si="11"/>
        <v>2896.1792512702445</v>
      </c>
      <c r="Z17" s="39">
        <v>1.770683742257946</v>
      </c>
      <c r="AA17" s="11">
        <f t="shared" si="12"/>
        <v>0.57136576705399644</v>
      </c>
      <c r="AB17" s="11">
        <f t="shared" si="13"/>
        <v>0.15242173875617537</v>
      </c>
      <c r="AC17" s="11">
        <f t="shared" si="14"/>
        <v>-0.11912947113613061</v>
      </c>
      <c r="AD17" s="11">
        <f t="shared" si="15"/>
        <v>0.71898263945540186</v>
      </c>
    </row>
    <row r="18" spans="1:30" x14ac:dyDescent="0.25">
      <c r="A18" s="10" t="s">
        <v>26</v>
      </c>
      <c r="B18" s="11">
        <v>2003</v>
      </c>
      <c r="C18" s="11">
        <v>0.53906764723986389</v>
      </c>
      <c r="D18" s="13">
        <v>0.92</v>
      </c>
      <c r="E18" s="13">
        <v>0.92</v>
      </c>
      <c r="F18">
        <v>29585.91829835</v>
      </c>
      <c r="G18">
        <v>68331.575618122093</v>
      </c>
      <c r="H18">
        <v>8219.486754999989</v>
      </c>
      <c r="I18">
        <v>76551.062373122084</v>
      </c>
      <c r="J18" s="11">
        <v>1.35</v>
      </c>
      <c r="K18" s="12"/>
      <c r="L18" s="11">
        <f t="shared" si="2"/>
        <v>32158.606846032606</v>
      </c>
      <c r="M18" s="11">
        <f t="shared" si="2"/>
        <v>74273.451758828363</v>
      </c>
      <c r="N18" s="11">
        <f t="shared" si="2"/>
        <v>8934.2247336956407</v>
      </c>
      <c r="O18" s="11">
        <f t="shared" si="3"/>
        <v>83207.676492523999</v>
      </c>
      <c r="P18" s="11">
        <v>0.53906764723986389</v>
      </c>
      <c r="Q18" s="11">
        <f t="shared" si="4"/>
        <v>-0.61791421086500853</v>
      </c>
      <c r="R18" s="11">
        <f t="shared" si="5"/>
        <v>0.83707345250859799</v>
      </c>
      <c r="S18" s="11">
        <f t="shared" si="6"/>
        <v>-1.280790746414997</v>
      </c>
      <c r="T18" s="11">
        <f t="shared" si="7"/>
        <v>0.95065948519781418</v>
      </c>
      <c r="U18" s="33"/>
      <c r="V18" s="11">
        <f t="shared" si="8"/>
        <v>32158.606846032606</v>
      </c>
      <c r="W18" s="11">
        <f t="shared" si="9"/>
        <v>74273.451758828363</v>
      </c>
      <c r="X18" s="11">
        <f t="shared" si="10"/>
        <v>8934.2247336956407</v>
      </c>
      <c r="Y18" s="11">
        <f t="shared" si="11"/>
        <v>83207.676492523999</v>
      </c>
      <c r="Z18" s="11">
        <v>0.53906764723986389</v>
      </c>
      <c r="AA18" s="11">
        <f t="shared" si="12"/>
        <v>-0.61791421086500853</v>
      </c>
      <c r="AB18" s="11">
        <f t="shared" si="13"/>
        <v>0.83707345250859799</v>
      </c>
      <c r="AC18" s="11">
        <f t="shared" si="14"/>
        <v>-1.280790746414997</v>
      </c>
      <c r="AD18" s="11">
        <f t="shared" si="15"/>
        <v>0.95065948519781418</v>
      </c>
    </row>
    <row r="19" spans="1:30" x14ac:dyDescent="0.25">
      <c r="A19" s="10" t="s">
        <v>27</v>
      </c>
      <c r="B19" s="11">
        <v>2005</v>
      </c>
      <c r="C19" s="11">
        <v>0.56966725531744822</v>
      </c>
      <c r="D19" s="13">
        <v>128.59</v>
      </c>
      <c r="E19" s="13">
        <v>136.47999999999999</v>
      </c>
      <c r="F19">
        <v>2292815.0614554277</v>
      </c>
      <c r="G19">
        <v>7575618.1823144052</v>
      </c>
      <c r="H19">
        <v>634850.64943348628</v>
      </c>
      <c r="I19">
        <v>8210468.8317478905</v>
      </c>
      <c r="J19" s="22">
        <v>1.3</v>
      </c>
      <c r="K19" s="23"/>
      <c r="L19" s="11">
        <f t="shared" si="2"/>
        <v>17830.43052691055</v>
      </c>
      <c r="M19" s="11">
        <f t="shared" si="2"/>
        <v>58912.965100819696</v>
      </c>
      <c r="N19" s="11">
        <f t="shared" si="2"/>
        <v>4937.0141491055783</v>
      </c>
      <c r="O19" s="11">
        <f t="shared" si="3"/>
        <v>63849.979249925265</v>
      </c>
      <c r="P19" s="11">
        <v>0.56966725531744822</v>
      </c>
      <c r="Q19" s="11">
        <f t="shared" si="4"/>
        <v>-0.56270285121023678</v>
      </c>
      <c r="R19" s="11">
        <f t="shared" si="5"/>
        <v>1.1951546091990135</v>
      </c>
      <c r="S19" s="11">
        <f t="shared" si="6"/>
        <v>-1.2841458525882867</v>
      </c>
      <c r="T19" s="11">
        <f t="shared" si="7"/>
        <v>1.2756296797041393</v>
      </c>
      <c r="U19" s="33"/>
      <c r="V19" s="11">
        <f t="shared" si="8"/>
        <v>16799.641423325233</v>
      </c>
      <c r="W19" s="11">
        <f t="shared" si="9"/>
        <v>55507.167220943767</v>
      </c>
      <c r="X19" s="11">
        <f t="shared" si="10"/>
        <v>4651.6020620859199</v>
      </c>
      <c r="Y19" s="11">
        <f t="shared" si="11"/>
        <v>60158.76928302968</v>
      </c>
      <c r="Z19" s="11">
        <v>0.56966725531744822</v>
      </c>
      <c r="AA19" s="11">
        <f t="shared" si="12"/>
        <v>-0.56270285121023678</v>
      </c>
      <c r="AB19" s="11">
        <f t="shared" si="13"/>
        <v>1.1951546091990135</v>
      </c>
      <c r="AC19" s="11">
        <f t="shared" si="14"/>
        <v>-1.2841458525882867</v>
      </c>
      <c r="AD19" s="11">
        <f t="shared" si="15"/>
        <v>1.2756296797041393</v>
      </c>
    </row>
    <row r="20" spans="1:30" x14ac:dyDescent="0.25">
      <c r="A20" s="10" t="s">
        <v>28</v>
      </c>
      <c r="B20" s="11">
        <v>2004</v>
      </c>
      <c r="C20" s="11">
        <v>1.2983625986242793</v>
      </c>
      <c r="D20" s="13">
        <v>14.54</v>
      </c>
      <c r="E20" s="13">
        <v>15.47</v>
      </c>
      <c r="F20">
        <v>31081.147674369266</v>
      </c>
      <c r="G20">
        <v>25552.626598983297</v>
      </c>
      <c r="H20">
        <v>16441.294543661945</v>
      </c>
      <c r="I20">
        <v>41993.921142645238</v>
      </c>
      <c r="J20" s="11">
        <v>2.88</v>
      </c>
      <c r="K20" s="12"/>
      <c r="L20" s="11">
        <f t="shared" si="2"/>
        <v>2137.6305140556578</v>
      </c>
      <c r="M20" s="11">
        <f t="shared" si="2"/>
        <v>1757.4021044692777</v>
      </c>
      <c r="N20" s="11">
        <f t="shared" si="2"/>
        <v>1130.7630360152646</v>
      </c>
      <c r="O20" s="11">
        <f t="shared" si="3"/>
        <v>2888.165140484542</v>
      </c>
      <c r="P20" s="11">
        <v>1.2983625986242793</v>
      </c>
      <c r="Q20" s="11">
        <f t="shared" si="4"/>
        <v>0.2611039310611139</v>
      </c>
      <c r="R20" s="11">
        <f t="shared" si="5"/>
        <v>-0.19586133760297711</v>
      </c>
      <c r="S20" s="11">
        <f t="shared" si="6"/>
        <v>-0.63680532121776601</v>
      </c>
      <c r="T20" s="11">
        <f t="shared" si="7"/>
        <v>0.30092342183192894</v>
      </c>
      <c r="U20" s="33"/>
      <c r="V20" s="11">
        <f t="shared" si="8"/>
        <v>2009.1239608512776</v>
      </c>
      <c r="W20" s="11">
        <f t="shared" si="9"/>
        <v>1651.7534970254233</v>
      </c>
      <c r="X20" s="11">
        <f t="shared" si="10"/>
        <v>1062.7856847874559</v>
      </c>
      <c r="Y20" s="11">
        <f t="shared" si="11"/>
        <v>2714.5391818128787</v>
      </c>
      <c r="Z20" s="11">
        <v>1.2983625986242793</v>
      </c>
      <c r="AA20" s="11">
        <f t="shared" si="12"/>
        <v>0.2611039310611139</v>
      </c>
      <c r="AB20" s="11">
        <f t="shared" si="13"/>
        <v>-0.19586133760297711</v>
      </c>
      <c r="AC20" s="11">
        <f t="shared" si="14"/>
        <v>-0.63680532121776612</v>
      </c>
      <c r="AD20" s="11">
        <f t="shared" si="15"/>
        <v>0.30092342183192877</v>
      </c>
    </row>
    <row r="21" spans="1:30" x14ac:dyDescent="0.25">
      <c r="A21" s="10" t="s">
        <v>29</v>
      </c>
      <c r="B21" s="11">
        <v>2005</v>
      </c>
      <c r="C21" s="11">
        <v>1.0907183089874259</v>
      </c>
      <c r="D21" s="13">
        <v>3934.26</v>
      </c>
      <c r="E21" s="13">
        <v>4192.83</v>
      </c>
      <c r="F21">
        <v>12723524.384743867</v>
      </c>
      <c r="G21">
        <v>15777607.383212063</v>
      </c>
      <c r="H21">
        <v>9518782.1471352931</v>
      </c>
      <c r="I21">
        <v>25296389.530347355</v>
      </c>
      <c r="J21" s="11">
        <v>2.4900000000000002</v>
      </c>
      <c r="K21" s="12"/>
      <c r="L21" s="11">
        <f t="shared" si="2"/>
        <v>3234.0324189921021</v>
      </c>
      <c r="M21" s="11">
        <f t="shared" si="2"/>
        <v>4010.3113122193404</v>
      </c>
      <c r="N21" s="11">
        <f t="shared" si="2"/>
        <v>2419.4593512211427</v>
      </c>
      <c r="O21" s="11">
        <f t="shared" si="3"/>
        <v>6429.7706634404831</v>
      </c>
      <c r="P21" s="11">
        <v>1.0907183089874259</v>
      </c>
      <c r="Q21" s="11">
        <f t="shared" si="4"/>
        <v>8.6836478267547035E-2</v>
      </c>
      <c r="R21" s="11">
        <f t="shared" si="5"/>
        <v>0.21513908674484572</v>
      </c>
      <c r="S21" s="11">
        <f t="shared" si="6"/>
        <v>-0.29018567890730712</v>
      </c>
      <c r="T21" s="11">
        <f t="shared" si="7"/>
        <v>0.68720908543327353</v>
      </c>
      <c r="U21" s="33"/>
      <c r="V21" s="11">
        <f t="shared" si="8"/>
        <v>3034.5910482284917</v>
      </c>
      <c r="W21" s="11">
        <f t="shared" si="9"/>
        <v>3762.9971602025516</v>
      </c>
      <c r="X21" s="11">
        <f t="shared" si="10"/>
        <v>2270.2523467765909</v>
      </c>
      <c r="Y21" s="11">
        <f t="shared" si="11"/>
        <v>6033.2495069791421</v>
      </c>
      <c r="Z21" s="11">
        <v>1.0907183089874259</v>
      </c>
      <c r="AA21" s="11">
        <f t="shared" si="12"/>
        <v>8.6836478267547035E-2</v>
      </c>
      <c r="AB21" s="11">
        <f t="shared" si="13"/>
        <v>0.21513908674484591</v>
      </c>
      <c r="AC21" s="11">
        <f t="shared" si="14"/>
        <v>-0.29018567890730695</v>
      </c>
      <c r="AD21" s="11">
        <f t="shared" si="15"/>
        <v>0.68720908543327364</v>
      </c>
    </row>
    <row r="22" spans="1:30" x14ac:dyDescent="0.25">
      <c r="A22" s="10" t="s">
        <v>30</v>
      </c>
      <c r="B22" s="11">
        <v>2008</v>
      </c>
      <c r="C22" s="11">
        <v>0.48548884594123193</v>
      </c>
      <c r="D22" s="13">
        <v>0.79</v>
      </c>
      <c r="E22" s="13">
        <v>0.85</v>
      </c>
      <c r="F22">
        <v>26323.656431281113</v>
      </c>
      <c r="G22">
        <v>102262.24489308536</v>
      </c>
      <c r="H22">
        <v>10131.037282374593</v>
      </c>
      <c r="I22">
        <v>112393.28217545994</v>
      </c>
      <c r="J22" s="11">
        <v>1.39</v>
      </c>
      <c r="K22" s="12"/>
      <c r="L22" s="11">
        <f t="shared" si="2"/>
        <v>33321.084090229255</v>
      </c>
      <c r="M22" s="11">
        <f t="shared" si="2"/>
        <v>129445.87961150045</v>
      </c>
      <c r="N22" s="11">
        <f t="shared" si="2"/>
        <v>12824.097825790623</v>
      </c>
      <c r="O22" s="11">
        <f t="shared" si="3"/>
        <v>142269.97743729106</v>
      </c>
      <c r="P22" s="11">
        <v>0.48548884594123193</v>
      </c>
      <c r="Q22" s="11">
        <f t="shared" si="4"/>
        <v>-0.72259896588906602</v>
      </c>
      <c r="R22" s="11">
        <f t="shared" si="5"/>
        <v>1.3570725232390581</v>
      </c>
      <c r="S22" s="11">
        <f t="shared" si="6"/>
        <v>-0.9548643088756158</v>
      </c>
      <c r="T22" s="11">
        <f t="shared" si="7"/>
        <v>1.4515361495817596</v>
      </c>
      <c r="U22" s="33"/>
      <c r="V22" s="11">
        <f t="shared" si="8"/>
        <v>30969.007566213077</v>
      </c>
      <c r="W22" s="11">
        <f t="shared" si="9"/>
        <v>120308.52340362984</v>
      </c>
      <c r="X22" s="11">
        <f t="shared" si="10"/>
        <v>11918.867391028933</v>
      </c>
      <c r="Y22" s="11">
        <f t="shared" si="11"/>
        <v>132227.39079465877</v>
      </c>
      <c r="Z22" s="11">
        <v>0.48548884594123193</v>
      </c>
      <c r="AA22" s="11">
        <f t="shared" si="12"/>
        <v>-0.72259896588906602</v>
      </c>
      <c r="AB22" s="11">
        <f t="shared" si="13"/>
        <v>1.3570725232390579</v>
      </c>
      <c r="AC22" s="11">
        <f t="shared" si="14"/>
        <v>-0.95486430887561591</v>
      </c>
      <c r="AD22" s="11">
        <f t="shared" si="15"/>
        <v>1.4515361495817596</v>
      </c>
    </row>
    <row r="23" spans="1:30" x14ac:dyDescent="0.25">
      <c r="A23" s="10" t="s">
        <v>31</v>
      </c>
      <c r="B23" s="11">
        <v>2002</v>
      </c>
      <c r="C23" s="11">
        <v>1.2357745668132878</v>
      </c>
      <c r="D23" s="24">
        <v>32.57</v>
      </c>
      <c r="E23" s="13">
        <v>32.57</v>
      </c>
      <c r="F23">
        <v>244181.95275316038</v>
      </c>
      <c r="G23">
        <v>372564.88211369491</v>
      </c>
      <c r="H23">
        <v>414367.15353847214</v>
      </c>
      <c r="I23">
        <v>786932.03565216705</v>
      </c>
      <c r="J23" s="11">
        <v>2.5499999999999998</v>
      </c>
      <c r="K23" s="12"/>
      <c r="L23" s="11">
        <f t="shared" si="2"/>
        <v>7497.1431609812826</v>
      </c>
      <c r="M23" s="11">
        <f t="shared" si="2"/>
        <v>11438.897209508594</v>
      </c>
      <c r="N23" s="11">
        <f t="shared" si="2"/>
        <v>12722.35657164483</v>
      </c>
      <c r="O23" s="11">
        <f t="shared" si="3"/>
        <v>24161.253781153424</v>
      </c>
      <c r="P23" s="11">
        <v>1.2357745668132878</v>
      </c>
      <c r="Q23" s="11">
        <f t="shared" si="4"/>
        <v>0.21169795309090847</v>
      </c>
      <c r="R23" s="11">
        <f t="shared" si="5"/>
        <v>0.42249754742711182</v>
      </c>
      <c r="S23" s="11">
        <f t="shared" si="6"/>
        <v>0.52883876971119204</v>
      </c>
      <c r="T23" s="11">
        <f t="shared" si="7"/>
        <v>1.1702282305276619</v>
      </c>
      <c r="U23" s="33"/>
      <c r="V23" s="11">
        <f t="shared" si="8"/>
        <v>7497.1431609812826</v>
      </c>
      <c r="W23" s="11">
        <f t="shared" si="9"/>
        <v>11438.897209508594</v>
      </c>
      <c r="X23" s="11">
        <f t="shared" si="10"/>
        <v>12722.35657164483</v>
      </c>
      <c r="Y23" s="11">
        <f t="shared" si="11"/>
        <v>24161.253781153424</v>
      </c>
      <c r="Z23" s="11">
        <v>1.2357745668132878</v>
      </c>
      <c r="AA23" s="11">
        <f t="shared" si="12"/>
        <v>0.21169795309090847</v>
      </c>
      <c r="AB23" s="11">
        <f t="shared" si="13"/>
        <v>0.42249754742711182</v>
      </c>
      <c r="AC23" s="11">
        <f t="shared" si="14"/>
        <v>0.52883876971119204</v>
      </c>
      <c r="AD23" s="11">
        <f t="shared" si="15"/>
        <v>1.1702282305276619</v>
      </c>
    </row>
    <row r="24" spans="1:30" x14ac:dyDescent="0.25">
      <c r="A24" s="10" t="s">
        <v>32</v>
      </c>
      <c r="B24" s="11">
        <v>2004</v>
      </c>
      <c r="C24" s="11">
        <v>0.51721781986552473</v>
      </c>
      <c r="D24" s="13">
        <v>134.16</v>
      </c>
      <c r="E24" s="13">
        <v>150.55000000000001</v>
      </c>
      <c r="F24" s="25">
        <v>3871977.2338261218</v>
      </c>
      <c r="G24">
        <v>13397997.226307422</v>
      </c>
      <c r="H24">
        <v>4706414.246173895</v>
      </c>
      <c r="I24">
        <v>18104411.47248131</v>
      </c>
      <c r="J24" s="22">
        <v>1.3</v>
      </c>
      <c r="K24" s="23"/>
      <c r="L24" s="11">
        <f t="shared" si="2"/>
        <v>28860.891725000907</v>
      </c>
      <c r="M24" s="11">
        <f t="shared" si="2"/>
        <v>99865.811168063679</v>
      </c>
      <c r="N24" s="11">
        <f t="shared" si="2"/>
        <v>35080.607082393377</v>
      </c>
      <c r="O24" s="11">
        <f t="shared" si="3"/>
        <v>134946.41825045701</v>
      </c>
      <c r="P24" s="11">
        <v>0.51721781986552473</v>
      </c>
      <c r="Q24" s="11">
        <f t="shared" si="4"/>
        <v>-0.65929117818160299</v>
      </c>
      <c r="R24" s="11">
        <f t="shared" si="5"/>
        <v>1.2413399453597938</v>
      </c>
      <c r="S24" s="11">
        <f t="shared" si="6"/>
        <v>0.19516102183913481</v>
      </c>
      <c r="T24" s="11">
        <f t="shared" si="7"/>
        <v>1.5423903466330147</v>
      </c>
      <c r="U24" s="33"/>
      <c r="V24" s="11">
        <f t="shared" si="8"/>
        <v>25718.879002498317</v>
      </c>
      <c r="W24" s="11">
        <f t="shared" si="9"/>
        <v>88993.671380321626</v>
      </c>
      <c r="X24" s="11">
        <f t="shared" si="10"/>
        <v>31261.469586010593</v>
      </c>
      <c r="Y24" s="11">
        <f t="shared" si="11"/>
        <v>120255.14096633217</v>
      </c>
      <c r="Z24" s="11">
        <v>0.51721781986552473</v>
      </c>
      <c r="AA24" s="11">
        <f t="shared" si="12"/>
        <v>-0.65929117818160299</v>
      </c>
      <c r="AB24" s="11">
        <f t="shared" si="13"/>
        <v>1.2413399453597938</v>
      </c>
      <c r="AC24" s="11">
        <f t="shared" si="14"/>
        <v>0.19516102183913461</v>
      </c>
      <c r="AD24" s="11">
        <f t="shared" si="15"/>
        <v>1.5423903466330144</v>
      </c>
    </row>
    <row r="25" spans="1:30" x14ac:dyDescent="0.25">
      <c r="A25" s="10" t="s">
        <v>33</v>
      </c>
      <c r="B25" s="11">
        <v>2005</v>
      </c>
      <c r="C25" s="11">
        <v>2.0995653430213177</v>
      </c>
      <c r="D25" s="13">
        <v>29.52</v>
      </c>
      <c r="E25" s="16">
        <v>32.68</v>
      </c>
      <c r="F25">
        <f>83652426.8579545/1000</f>
        <v>83652.426857954502</v>
      </c>
      <c r="G25">
        <f>72928339.1206599/1000</f>
        <v>72928.339120659904</v>
      </c>
      <c r="H25">
        <f>10119231.3015261/1000</f>
        <v>10119.231301526099</v>
      </c>
      <c r="I25">
        <f>83047570.422186/1000</f>
        <v>83047.570422186007</v>
      </c>
      <c r="J25" s="11">
        <v>4.92</v>
      </c>
      <c r="K25" s="12"/>
      <c r="L25" s="11">
        <f t="shared" si="2"/>
        <v>2833.7542973561822</v>
      </c>
      <c r="M25" s="11">
        <f t="shared" si="2"/>
        <v>2470.4721924342784</v>
      </c>
      <c r="N25" s="11">
        <f t="shared" si="2"/>
        <v>342.79238826307926</v>
      </c>
      <c r="O25" s="11">
        <f t="shared" si="3"/>
        <v>2813.2645806973578</v>
      </c>
      <c r="P25" s="11">
        <v>2.0995653430213177</v>
      </c>
      <c r="Q25" s="11">
        <f t="shared" si="4"/>
        <v>0.74173034379250335</v>
      </c>
      <c r="R25" s="11">
        <f t="shared" si="5"/>
        <v>-0.13719313593432772</v>
      </c>
      <c r="S25" s="11">
        <f t="shared" si="6"/>
        <v>-2.1122327364345419</v>
      </c>
      <c r="T25" s="11">
        <f t="shared" si="7"/>
        <v>-7.2568578289948981E-3</v>
      </c>
      <c r="U25" s="33"/>
      <c r="V25" s="11">
        <f t="shared" si="8"/>
        <v>2559.7437839031368</v>
      </c>
      <c r="W25" s="11">
        <f t="shared" si="9"/>
        <v>2231.5893243775981</v>
      </c>
      <c r="X25" s="11">
        <f t="shared" si="10"/>
        <v>309.64600065869337</v>
      </c>
      <c r="Y25" s="11">
        <f t="shared" si="11"/>
        <v>2541.2353250362917</v>
      </c>
      <c r="Z25" s="11">
        <v>2.0995653430213177</v>
      </c>
      <c r="AA25" s="11">
        <f t="shared" si="12"/>
        <v>0.74173034379250335</v>
      </c>
      <c r="AB25" s="11">
        <f t="shared" si="13"/>
        <v>-0.13719313593432772</v>
      </c>
      <c r="AC25" s="11">
        <f t="shared" si="14"/>
        <v>-2.1122327364345423</v>
      </c>
      <c r="AD25" s="11">
        <f t="shared" si="15"/>
        <v>-7.2568578289948981E-3</v>
      </c>
    </row>
    <row r="26" spans="1:30" x14ac:dyDescent="0.25">
      <c r="A26" s="10" t="s">
        <v>34</v>
      </c>
      <c r="B26" s="11">
        <v>2004</v>
      </c>
      <c r="C26" s="11">
        <v>1.2111325348358819</v>
      </c>
      <c r="D26" s="13">
        <v>7.22</v>
      </c>
      <c r="E26" s="13">
        <v>7.75</v>
      </c>
      <c r="F26">
        <v>72404.70489486451</v>
      </c>
      <c r="G26">
        <v>151825.30918709878</v>
      </c>
      <c r="H26">
        <v>67786.55312331891</v>
      </c>
      <c r="I26">
        <v>219611.86231041767</v>
      </c>
      <c r="J26" s="11">
        <v>2.48</v>
      </c>
      <c r="K26" s="12"/>
      <c r="L26" s="11">
        <f t="shared" si="2"/>
        <v>10028.35247851309</v>
      </c>
      <c r="M26" s="11">
        <f t="shared" si="2"/>
        <v>21028.436175498446</v>
      </c>
      <c r="N26" s="11">
        <f t="shared" si="2"/>
        <v>9388.7192691577438</v>
      </c>
      <c r="O26" s="11">
        <f t="shared" si="3"/>
        <v>30417.155444656186</v>
      </c>
      <c r="P26" s="11">
        <v>1.2111325348358819</v>
      </c>
      <c r="Q26" s="11">
        <f t="shared" si="4"/>
        <v>0.19155590105645548</v>
      </c>
      <c r="R26" s="11">
        <f t="shared" si="5"/>
        <v>0.7404592962358838</v>
      </c>
      <c r="S26" s="11">
        <f t="shared" si="6"/>
        <v>-6.5907438254368095E-2</v>
      </c>
      <c r="T26" s="11">
        <f t="shared" si="7"/>
        <v>1.1095904439675166</v>
      </c>
      <c r="U26" s="33"/>
      <c r="V26" s="11">
        <f t="shared" si="8"/>
        <v>9342.542567079292</v>
      </c>
      <c r="W26" s="11">
        <f t="shared" si="9"/>
        <v>19590.362475754682</v>
      </c>
      <c r="X26" s="11">
        <f t="shared" si="10"/>
        <v>8746.6520159121173</v>
      </c>
      <c r="Y26" s="11">
        <f t="shared" si="11"/>
        <v>28337.014491666796</v>
      </c>
      <c r="Z26" s="11">
        <v>1.2111325348358819</v>
      </c>
      <c r="AA26" s="11">
        <f t="shared" si="12"/>
        <v>0.19155590105645548</v>
      </c>
      <c r="AB26" s="11">
        <f t="shared" si="13"/>
        <v>0.7404592962358838</v>
      </c>
      <c r="AC26" s="11">
        <f t="shared" si="14"/>
        <v>-6.5907438254368095E-2</v>
      </c>
      <c r="AD26" s="11">
        <f t="shared" si="15"/>
        <v>1.1095904439675166</v>
      </c>
    </row>
    <row r="27" spans="1:30" x14ac:dyDescent="0.25">
      <c r="A27" s="10" t="s">
        <v>35</v>
      </c>
      <c r="B27" s="11">
        <v>2008</v>
      </c>
      <c r="C27" s="11">
        <v>2.0588624867177328</v>
      </c>
      <c r="D27" s="13">
        <v>13.07</v>
      </c>
      <c r="E27" s="13">
        <v>14.25</v>
      </c>
      <c r="F27">
        <v>20594.154284822846</v>
      </c>
      <c r="G27">
        <v>24892.462360147434</v>
      </c>
      <c r="H27">
        <v>2473.8249698450168</v>
      </c>
      <c r="I27">
        <v>27366.28732999245</v>
      </c>
      <c r="J27" s="11">
        <v>5.54</v>
      </c>
      <c r="K27" s="12"/>
      <c r="L27" s="11">
        <f t="shared" si="2"/>
        <v>1575.6812765740508</v>
      </c>
      <c r="M27" s="11">
        <f t="shared" si="2"/>
        <v>1904.5495302331624</v>
      </c>
      <c r="N27" s="11">
        <f t="shared" si="2"/>
        <v>189.27505507612983</v>
      </c>
      <c r="O27" s="11">
        <f t="shared" si="3"/>
        <v>2093.8245853092922</v>
      </c>
      <c r="P27" s="11">
        <v>2.0588624867177328</v>
      </c>
      <c r="Q27" s="11">
        <f t="shared" si="4"/>
        <v>0.72215363937421817</v>
      </c>
      <c r="R27" s="11">
        <f t="shared" si="5"/>
        <v>0.18955777823978076</v>
      </c>
      <c r="S27" s="11">
        <f t="shared" si="6"/>
        <v>-2.1192417393150369</v>
      </c>
      <c r="T27" s="11">
        <f t="shared" si="7"/>
        <v>0.28430460348411846</v>
      </c>
      <c r="U27" s="33"/>
      <c r="V27" s="11">
        <f t="shared" si="8"/>
        <v>1445.2038094612524</v>
      </c>
      <c r="W27" s="11">
        <f t="shared" si="9"/>
        <v>1746.8394638699954</v>
      </c>
      <c r="X27" s="11">
        <f t="shared" si="10"/>
        <v>173.60175226982574</v>
      </c>
      <c r="Y27" s="11">
        <f t="shared" si="11"/>
        <v>1920.4412161398211</v>
      </c>
      <c r="Z27" s="11">
        <v>2.0588624867177328</v>
      </c>
      <c r="AA27" s="11">
        <f t="shared" si="12"/>
        <v>0.72215363937421817</v>
      </c>
      <c r="AB27" s="11">
        <f t="shared" si="13"/>
        <v>0.18955777823978076</v>
      </c>
      <c r="AC27" s="11">
        <f t="shared" si="14"/>
        <v>-2.1192417393150369</v>
      </c>
      <c r="AD27" s="11">
        <f t="shared" si="15"/>
        <v>0.28430460348411846</v>
      </c>
    </row>
    <row r="28" spans="1:30" x14ac:dyDescent="0.25">
      <c r="A28" s="10" t="s">
        <v>36</v>
      </c>
      <c r="B28" s="11">
        <v>2009</v>
      </c>
      <c r="C28" s="11">
        <v>1.9355971561761138</v>
      </c>
      <c r="D28" s="13">
        <v>73.11</v>
      </c>
      <c r="E28" s="13">
        <v>101.55</v>
      </c>
      <c r="F28">
        <v>199318.18887645562</v>
      </c>
      <c r="G28">
        <v>72147.533338771755</v>
      </c>
      <c r="H28">
        <v>764919.66488002543</v>
      </c>
      <c r="I28">
        <v>837067.19821879745</v>
      </c>
      <c r="J28" s="11">
        <v>6.02</v>
      </c>
      <c r="K28" s="12"/>
      <c r="L28" s="11">
        <f t="shared" si="2"/>
        <v>2726.2780587670036</v>
      </c>
      <c r="M28" s="11">
        <f t="shared" si="2"/>
        <v>986.83536231393452</v>
      </c>
      <c r="N28" s="11">
        <f t="shared" si="2"/>
        <v>10462.586033101155</v>
      </c>
      <c r="O28" s="11">
        <f t="shared" si="3"/>
        <v>11449.421395415093</v>
      </c>
      <c r="P28" s="11">
        <v>1.9355971561761138</v>
      </c>
      <c r="Q28" s="11">
        <f t="shared" si="4"/>
        <v>0.66041588671509255</v>
      </c>
      <c r="R28" s="11">
        <f t="shared" si="5"/>
        <v>-1.0161893901834123</v>
      </c>
      <c r="S28" s="11">
        <f t="shared" si="6"/>
        <v>1.3448683282234768</v>
      </c>
      <c r="T28" s="11">
        <f t="shared" si="7"/>
        <v>1.4350018650170513</v>
      </c>
      <c r="U28" s="33"/>
      <c r="V28" s="11">
        <f t="shared" si="8"/>
        <v>1962.7591223678546</v>
      </c>
      <c r="W28" s="11">
        <f t="shared" si="9"/>
        <v>710.46315449307485</v>
      </c>
      <c r="X28" s="11">
        <f t="shared" si="10"/>
        <v>7532.4437703596795</v>
      </c>
      <c r="Y28" s="11">
        <f t="shared" si="11"/>
        <v>8242.9069248527576</v>
      </c>
      <c r="Z28" s="11">
        <v>1.9355971561761138</v>
      </c>
      <c r="AA28" s="11">
        <f t="shared" si="12"/>
        <v>0.66041588671509255</v>
      </c>
      <c r="AB28" s="11">
        <f t="shared" si="13"/>
        <v>-1.0161893901834123</v>
      </c>
      <c r="AC28" s="11">
        <f t="shared" si="14"/>
        <v>1.3448683282234768</v>
      </c>
      <c r="AD28" s="11">
        <f t="shared" si="15"/>
        <v>1.4350018650170513</v>
      </c>
    </row>
    <row r="29" spans="1:30" x14ac:dyDescent="0.25">
      <c r="A29" s="10" t="s">
        <v>37</v>
      </c>
      <c r="B29" s="11">
        <v>2007</v>
      </c>
      <c r="C29" s="11">
        <v>1.2222346513313644</v>
      </c>
      <c r="D29" s="13">
        <v>1.53</v>
      </c>
      <c r="E29" s="13">
        <v>1.62</v>
      </c>
      <c r="F29">
        <v>10874.742594290999</v>
      </c>
      <c r="G29">
        <v>15489.485794426913</v>
      </c>
      <c r="H29">
        <v>11875.530250592303</v>
      </c>
      <c r="I29">
        <v>27365.01604501922</v>
      </c>
      <c r="J29" s="11">
        <v>2.61</v>
      </c>
      <c r="K29" s="12"/>
      <c r="L29" s="11">
        <f t="shared" si="2"/>
        <v>7107.6748982294112</v>
      </c>
      <c r="M29" s="11">
        <f t="shared" si="2"/>
        <v>10123.846924462036</v>
      </c>
      <c r="N29" s="11">
        <f t="shared" si="2"/>
        <v>7761.784477511309</v>
      </c>
      <c r="O29" s="11">
        <f t="shared" si="3"/>
        <v>17885.631401973347</v>
      </c>
      <c r="P29" s="11">
        <v>1.2222346513313644</v>
      </c>
      <c r="Q29" s="11">
        <f t="shared" si="4"/>
        <v>0.20068086468156082</v>
      </c>
      <c r="R29" s="11">
        <f t="shared" si="5"/>
        <v>0.35371855070378372</v>
      </c>
      <c r="S29" s="11">
        <f t="shared" si="6"/>
        <v>8.8037094401122437E-2</v>
      </c>
      <c r="T29" s="11">
        <f t="shared" si="7"/>
        <v>0.92282250372518093</v>
      </c>
      <c r="U29" s="33"/>
      <c r="V29" s="11">
        <f t="shared" si="8"/>
        <v>6712.8040705499989</v>
      </c>
      <c r="W29" s="11">
        <f t="shared" si="9"/>
        <v>9561.4109842141443</v>
      </c>
      <c r="X29" s="11">
        <f t="shared" si="10"/>
        <v>7330.5742287606799</v>
      </c>
      <c r="Y29" s="11">
        <f t="shared" si="11"/>
        <v>16891.985212974825</v>
      </c>
      <c r="Z29" s="11">
        <v>1.2222346513313644</v>
      </c>
      <c r="AA29" s="11">
        <f t="shared" si="12"/>
        <v>0.20068086468156082</v>
      </c>
      <c r="AB29" s="11">
        <f t="shared" si="13"/>
        <v>0.35371855070378372</v>
      </c>
      <c r="AC29" s="11">
        <f t="shared" si="14"/>
        <v>8.8037094401122437E-2</v>
      </c>
      <c r="AD29" s="11">
        <f t="shared" si="15"/>
        <v>0.92282250372518071</v>
      </c>
    </row>
    <row r="30" spans="1:30" x14ac:dyDescent="0.25">
      <c r="A30" s="10" t="s">
        <v>38</v>
      </c>
      <c r="B30" s="11">
        <v>1999</v>
      </c>
      <c r="C30" s="11">
        <v>1.6329799334036426</v>
      </c>
      <c r="D30" s="13">
        <v>18.71</v>
      </c>
      <c r="E30" s="13">
        <v>22.06</v>
      </c>
      <c r="F30">
        <v>51882.880966999997</v>
      </c>
      <c r="G30">
        <v>49954.078872225007</v>
      </c>
      <c r="H30">
        <v>56123.966342499996</v>
      </c>
      <c r="I30">
        <v>106078.04521472499</v>
      </c>
      <c r="J30" s="11">
        <v>3.85</v>
      </c>
      <c r="K30" s="12"/>
      <c r="L30" s="11">
        <f t="shared" si="2"/>
        <v>2773.0027240513091</v>
      </c>
      <c r="M30" s="11">
        <f t="shared" si="2"/>
        <v>2669.9133550093534</v>
      </c>
      <c r="N30" s="11">
        <f t="shared" si="2"/>
        <v>2999.6775169695347</v>
      </c>
      <c r="O30" s="11">
        <f t="shared" si="3"/>
        <v>5669.5908719788877</v>
      </c>
      <c r="P30" s="11">
        <v>1.6329799334036426</v>
      </c>
      <c r="Q30" s="11">
        <f t="shared" si="4"/>
        <v>0.49040652573379689</v>
      </c>
      <c r="R30" s="11">
        <f t="shared" si="5"/>
        <v>-3.7884728403023746E-2</v>
      </c>
      <c r="S30" s="11">
        <f t="shared" si="6"/>
        <v>7.8574039565421708E-2</v>
      </c>
      <c r="T30" s="11">
        <f t="shared" si="7"/>
        <v>0.71518620953749812</v>
      </c>
      <c r="U30" s="33"/>
      <c r="V30" s="11">
        <f t="shared" si="8"/>
        <v>2351.8985025838624</v>
      </c>
      <c r="W30" s="11">
        <f t="shared" si="9"/>
        <v>2264.4641374535363</v>
      </c>
      <c r="X30" s="11">
        <f t="shared" si="10"/>
        <v>2544.1507861514051</v>
      </c>
      <c r="Y30" s="11">
        <f t="shared" si="11"/>
        <v>4808.6149236049405</v>
      </c>
      <c r="Z30" s="11">
        <v>1.6329799334036426</v>
      </c>
      <c r="AA30" s="11">
        <f t="shared" si="12"/>
        <v>0.49040652573379689</v>
      </c>
      <c r="AB30" s="11">
        <f t="shared" si="13"/>
        <v>-3.7884728403023746E-2</v>
      </c>
      <c r="AC30" s="11">
        <f t="shared" si="14"/>
        <v>7.85740395654215E-2</v>
      </c>
      <c r="AD30" s="11">
        <f t="shared" si="15"/>
        <v>0.7151862095374979</v>
      </c>
    </row>
    <row r="31" spans="1:30" x14ac:dyDescent="0.25">
      <c r="A31" s="10" t="s">
        <v>39</v>
      </c>
      <c r="B31" s="11">
        <v>2005</v>
      </c>
      <c r="C31" s="11">
        <v>2.1449373113581665</v>
      </c>
      <c r="D31" s="13">
        <v>251.67</v>
      </c>
      <c r="E31" s="13">
        <v>298.24</v>
      </c>
      <c r="F31">
        <v>682302.29366666509</v>
      </c>
      <c r="G31">
        <v>369867.50819672935</v>
      </c>
      <c r="H31">
        <v>191899.74212443555</v>
      </c>
      <c r="I31">
        <v>561767.25032116496</v>
      </c>
      <c r="J31" s="11">
        <v>5.23</v>
      </c>
      <c r="K31" s="12"/>
      <c r="L31" s="11">
        <f t="shared" si="2"/>
        <v>2711.0990331253829</v>
      </c>
      <c r="M31" s="11">
        <f t="shared" si="2"/>
        <v>1469.6527524008795</v>
      </c>
      <c r="N31" s="11">
        <f t="shared" si="2"/>
        <v>762.50543221057558</v>
      </c>
      <c r="O31" s="11">
        <f t="shared" si="3"/>
        <v>2232.1581846114555</v>
      </c>
      <c r="P31" s="11">
        <v>2.1449373113581665</v>
      </c>
      <c r="Q31" s="11">
        <f t="shared" si="4"/>
        <v>0.76311032647885957</v>
      </c>
      <c r="R31" s="11">
        <f t="shared" si="5"/>
        <v>-0.6123279499291906</v>
      </c>
      <c r="S31" s="11">
        <f t="shared" si="6"/>
        <v>-1.2684997462736338</v>
      </c>
      <c r="T31" s="11">
        <f t="shared" si="7"/>
        <v>-0.19438518670876928</v>
      </c>
      <c r="U31" s="33"/>
      <c r="V31" s="11">
        <f t="shared" si="8"/>
        <v>2287.7625190003523</v>
      </c>
      <c r="W31" s="11">
        <f t="shared" si="9"/>
        <v>1240.1673423978318</v>
      </c>
      <c r="X31" s="11">
        <f t="shared" si="10"/>
        <v>643.44065894727578</v>
      </c>
      <c r="Y31" s="11">
        <f t="shared" si="11"/>
        <v>1883.6080013451078</v>
      </c>
      <c r="Z31" s="11">
        <v>2.1449373113581665</v>
      </c>
      <c r="AA31" s="11">
        <f t="shared" si="12"/>
        <v>0.76311032647885957</v>
      </c>
      <c r="AB31" s="11">
        <f t="shared" si="13"/>
        <v>-0.6123279499291906</v>
      </c>
      <c r="AC31" s="11">
        <f t="shared" si="14"/>
        <v>-1.268499746273634</v>
      </c>
      <c r="AD31" s="11">
        <f t="shared" si="15"/>
        <v>-0.19438518670876928</v>
      </c>
    </row>
    <row r="32" spans="1:30" x14ac:dyDescent="0.25">
      <c r="A32" s="10" t="s">
        <v>40</v>
      </c>
      <c r="B32" s="11">
        <v>2004</v>
      </c>
      <c r="C32" s="11">
        <v>0.54382128624266868</v>
      </c>
      <c r="D32" s="13">
        <v>0.61</v>
      </c>
      <c r="E32" s="13">
        <v>0.65</v>
      </c>
      <c r="F32">
        <v>15621.232915189434</v>
      </c>
      <c r="G32">
        <v>63916.845169313921</v>
      </c>
      <c r="H32">
        <v>6422.3189555745976</v>
      </c>
      <c r="I32">
        <v>70339.164124888543</v>
      </c>
      <c r="J32" s="11">
        <v>1.29</v>
      </c>
      <c r="K32" s="12"/>
      <c r="L32" s="11">
        <f t="shared" si="2"/>
        <v>25608.578549490874</v>
      </c>
      <c r="M32" s="11">
        <f t="shared" si="2"/>
        <v>104781.71339231791</v>
      </c>
      <c r="N32" s="11">
        <f t="shared" si="2"/>
        <v>10528.391730450161</v>
      </c>
      <c r="O32" s="11">
        <f t="shared" si="3"/>
        <v>115310.1051227681</v>
      </c>
      <c r="P32" s="11">
        <v>0.54382128624266868</v>
      </c>
      <c r="Q32" s="11">
        <f t="shared" si="4"/>
        <v>-0.60913460403630371</v>
      </c>
      <c r="R32" s="11">
        <f t="shared" si="5"/>
        <v>1.4089518711887039</v>
      </c>
      <c r="S32" s="11">
        <f t="shared" si="6"/>
        <v>-0.8888518126115168</v>
      </c>
      <c r="T32" s="11">
        <f t="shared" si="7"/>
        <v>1.504697670494459</v>
      </c>
      <c r="U32" s="33"/>
      <c r="V32" s="11">
        <f t="shared" si="8"/>
        <v>24032.666023368358</v>
      </c>
      <c r="W32" s="11">
        <f t="shared" si="9"/>
        <v>98333.60795279064</v>
      </c>
      <c r="X32" s="11">
        <f t="shared" si="10"/>
        <v>9880.4907008839964</v>
      </c>
      <c r="Y32" s="11">
        <f t="shared" si="11"/>
        <v>108214.09865367468</v>
      </c>
      <c r="Z32" s="11">
        <v>0.54382128624266868</v>
      </c>
      <c r="AA32" s="11">
        <f t="shared" si="12"/>
        <v>-0.60913460403630371</v>
      </c>
      <c r="AB32" s="11">
        <f t="shared" si="13"/>
        <v>1.4089518711887037</v>
      </c>
      <c r="AC32" s="11">
        <f t="shared" si="14"/>
        <v>-0.88885181261151691</v>
      </c>
      <c r="AD32" s="11">
        <f t="shared" si="15"/>
        <v>1.504697670494459</v>
      </c>
    </row>
    <row r="33" spans="1:30" x14ac:dyDescent="0.25">
      <c r="A33" s="10" t="s">
        <v>41</v>
      </c>
      <c r="B33" s="11">
        <v>2005</v>
      </c>
      <c r="C33" s="11">
        <v>1.2729331825636121</v>
      </c>
      <c r="D33" s="13">
        <v>3.87</v>
      </c>
      <c r="E33" s="13">
        <v>4.57</v>
      </c>
      <c r="F33">
        <v>40892.070499999965</v>
      </c>
      <c r="G33">
        <v>69925.389699999927</v>
      </c>
      <c r="H33">
        <v>24042.515349999972</v>
      </c>
      <c r="I33">
        <v>93967.905049999899</v>
      </c>
      <c r="J33" s="11">
        <v>2.68</v>
      </c>
      <c r="K33" s="12"/>
      <c r="L33" s="11">
        <f t="shared" si="2"/>
        <v>10566.426485788104</v>
      </c>
      <c r="M33" s="11">
        <f t="shared" si="2"/>
        <v>18068.576149870783</v>
      </c>
      <c r="N33" s="11">
        <f t="shared" si="2"/>
        <v>6212.5362661498639</v>
      </c>
      <c r="O33" s="11">
        <f t="shared" si="3"/>
        <v>24281.112416020645</v>
      </c>
      <c r="P33" s="11">
        <v>1.2729331825636121</v>
      </c>
      <c r="Q33" s="11">
        <f t="shared" si="4"/>
        <v>0.24132383003087698</v>
      </c>
      <c r="R33" s="11">
        <f t="shared" si="5"/>
        <v>0.53649264323965828</v>
      </c>
      <c r="S33" s="11">
        <f t="shared" si="6"/>
        <v>-0.53111243288985033</v>
      </c>
      <c r="T33" s="11">
        <f t="shared" si="7"/>
        <v>0.83201711938240075</v>
      </c>
      <c r="U33" s="33"/>
      <c r="V33" s="11">
        <f t="shared" si="8"/>
        <v>8947.9366520787662</v>
      </c>
      <c r="W33" s="11">
        <f t="shared" si="9"/>
        <v>15300.960547045936</v>
      </c>
      <c r="X33" s="11">
        <f t="shared" si="10"/>
        <v>5260.9442778993371</v>
      </c>
      <c r="Y33" s="11">
        <f t="shared" si="11"/>
        <v>20561.904824945272</v>
      </c>
      <c r="Z33" s="11">
        <v>1.2729331825636121</v>
      </c>
      <c r="AA33" s="11">
        <f t="shared" si="12"/>
        <v>0.24132383003087698</v>
      </c>
      <c r="AB33" s="11">
        <f t="shared" si="13"/>
        <v>0.53649264323965828</v>
      </c>
      <c r="AC33" s="11">
        <f t="shared" si="14"/>
        <v>-0.53111243288985055</v>
      </c>
      <c r="AD33" s="11">
        <f t="shared" si="15"/>
        <v>0.83201711938240075</v>
      </c>
    </row>
    <row r="34" spans="1:30" x14ac:dyDescent="0.25">
      <c r="A34" s="10" t="s">
        <v>42</v>
      </c>
      <c r="B34" s="11">
        <v>2000</v>
      </c>
      <c r="C34" s="11">
        <v>0.72654436175496073</v>
      </c>
      <c r="D34" s="16">
        <v>746.21</v>
      </c>
      <c r="E34" s="16">
        <v>824.29</v>
      </c>
      <c r="F34">
        <f>11311.9183015641*1000</f>
        <v>11311918.301564099</v>
      </c>
      <c r="G34">
        <f>19898.0909966074*1000</f>
        <v>19898090.9966074</v>
      </c>
      <c r="H34">
        <f>24157.2708550321*1000</f>
        <v>24157270.855032101</v>
      </c>
      <c r="I34">
        <f>44055.3618516395*1000</f>
        <v>44055361.851639502</v>
      </c>
      <c r="J34" s="11">
        <v>1.35</v>
      </c>
      <c r="K34" s="12"/>
      <c r="L34" s="11">
        <f t="shared" si="2"/>
        <v>15159.162034231784</v>
      </c>
      <c r="M34" s="11">
        <f t="shared" si="2"/>
        <v>26665.537846728668</v>
      </c>
      <c r="N34" s="11">
        <f t="shared" si="2"/>
        <v>32373.287486139423</v>
      </c>
      <c r="O34" s="11">
        <f t="shared" si="3"/>
        <v>59038.825332868095</v>
      </c>
      <c r="P34" s="11">
        <v>0.72654436175496073</v>
      </c>
      <c r="Q34" s="11">
        <f t="shared" si="4"/>
        <v>-0.31945573554426931</v>
      </c>
      <c r="R34" s="11">
        <f t="shared" si="5"/>
        <v>0.56476691046242899</v>
      </c>
      <c r="S34" s="11">
        <f t="shared" si="6"/>
        <v>0.75872851853993117</v>
      </c>
      <c r="T34" s="11">
        <f t="shared" si="7"/>
        <v>1.3595901800710821</v>
      </c>
      <c r="U34" s="33"/>
      <c r="V34" s="11">
        <f t="shared" si="8"/>
        <v>13723.22641493176</v>
      </c>
      <c r="W34" s="11">
        <f t="shared" si="9"/>
        <v>24139.672926527557</v>
      </c>
      <c r="X34" s="11">
        <f t="shared" si="10"/>
        <v>29306.7620073422</v>
      </c>
      <c r="Y34" s="11">
        <f t="shared" si="11"/>
        <v>53446.434933869758</v>
      </c>
      <c r="Z34" s="11">
        <v>0.72654436175496073</v>
      </c>
      <c r="AA34" s="11">
        <f t="shared" si="12"/>
        <v>-0.31945573554426931</v>
      </c>
      <c r="AB34" s="11">
        <f t="shared" si="13"/>
        <v>0.56476691046242888</v>
      </c>
      <c r="AC34" s="11">
        <f t="shared" si="14"/>
        <v>0.75872851853993117</v>
      </c>
      <c r="AD34" s="11">
        <f t="shared" si="15"/>
        <v>1.3595901800710821</v>
      </c>
    </row>
    <row r="35" spans="1:30" x14ac:dyDescent="0.25">
      <c r="A35" s="10" t="s">
        <v>43</v>
      </c>
      <c r="B35" s="11">
        <v>2000</v>
      </c>
      <c r="C35" s="11">
        <v>0.59693824098242432</v>
      </c>
      <c r="D35" s="13">
        <v>0.73</v>
      </c>
      <c r="E35" s="13">
        <v>0.76</v>
      </c>
      <c r="F35">
        <v>18409.672355171431</v>
      </c>
      <c r="G35">
        <v>52847.679937090586</v>
      </c>
      <c r="H35">
        <v>9824.4182153414968</v>
      </c>
      <c r="I35">
        <f>62672.0981524321</f>
        <v>62672.098152432103</v>
      </c>
      <c r="J35" s="11">
        <v>1.22</v>
      </c>
      <c r="K35" s="12"/>
      <c r="L35" s="11">
        <f t="shared" si="2"/>
        <v>25218.729253659494</v>
      </c>
      <c r="M35" s="11">
        <f t="shared" si="2"/>
        <v>72394.082105603549</v>
      </c>
      <c r="N35" s="11">
        <f t="shared" si="2"/>
        <v>13458.10714430342</v>
      </c>
      <c r="O35" s="11">
        <f t="shared" si="3"/>
        <v>85852.189249906995</v>
      </c>
      <c r="P35" s="11">
        <v>0.59693824098242432</v>
      </c>
      <c r="Q35" s="11">
        <f t="shared" si="4"/>
        <v>-0.51594161988140852</v>
      </c>
      <c r="R35" s="11">
        <f t="shared" si="5"/>
        <v>1.0545376143634895</v>
      </c>
      <c r="S35" s="11">
        <f t="shared" si="6"/>
        <v>-0.62800525669624585</v>
      </c>
      <c r="T35" s="11">
        <f t="shared" si="7"/>
        <v>1.2250401450763779</v>
      </c>
      <c r="U35" s="33"/>
      <c r="V35" s="11">
        <f t="shared" si="8"/>
        <v>24223.25309890978</v>
      </c>
      <c r="W35" s="11">
        <f t="shared" si="9"/>
        <v>69536.42096985603</v>
      </c>
      <c r="X35" s="11">
        <f t="shared" si="10"/>
        <v>12926.866072817758</v>
      </c>
      <c r="Y35" s="11">
        <f t="shared" si="11"/>
        <v>82463.287042673823</v>
      </c>
      <c r="Z35" s="11">
        <v>0.59693824098242432</v>
      </c>
      <c r="AA35" s="11">
        <f t="shared" si="12"/>
        <v>-0.51594161988140852</v>
      </c>
      <c r="AB35" s="11">
        <f t="shared" si="13"/>
        <v>1.0545376143634893</v>
      </c>
      <c r="AC35" s="11">
        <f t="shared" si="14"/>
        <v>-0.62800525669624585</v>
      </c>
      <c r="AD35" s="11">
        <f t="shared" si="15"/>
        <v>1.2250401450763779</v>
      </c>
    </row>
    <row r="36" spans="1:30" x14ac:dyDescent="0.25">
      <c r="A36" s="10" t="s">
        <v>44</v>
      </c>
      <c r="B36" s="11">
        <v>2003</v>
      </c>
      <c r="C36" s="11">
        <v>0.62620924999622762</v>
      </c>
      <c r="D36" s="13">
        <v>9.34</v>
      </c>
      <c r="E36" s="13">
        <v>9.82</v>
      </c>
      <c r="F36">
        <v>317409.36542458087</v>
      </c>
      <c r="G36">
        <v>1535972.7023251608</v>
      </c>
      <c r="H36">
        <v>45932.643407126932</v>
      </c>
      <c r="I36">
        <v>1581905.345732287</v>
      </c>
      <c r="J36" s="11">
        <v>1.69</v>
      </c>
      <c r="K36" s="12"/>
      <c r="L36" s="11">
        <f t="shared" si="2"/>
        <v>33983.87210113286</v>
      </c>
      <c r="M36" s="11">
        <f t="shared" si="2"/>
        <v>164451.03879284378</v>
      </c>
      <c r="N36" s="11">
        <f t="shared" si="2"/>
        <v>4917.8419065446396</v>
      </c>
      <c r="O36" s="11">
        <f t="shared" si="3"/>
        <v>169368.88069938833</v>
      </c>
      <c r="P36" s="11">
        <v>0.62620924999622762</v>
      </c>
      <c r="Q36" s="11">
        <f t="shared" si="4"/>
        <v>-0.4680706985665013</v>
      </c>
      <c r="R36" s="11">
        <f t="shared" si="5"/>
        <v>1.5767268272752752</v>
      </c>
      <c r="S36" s="11">
        <f t="shared" si="6"/>
        <v>-1.9330162647161968</v>
      </c>
      <c r="T36" s="11">
        <f t="shared" si="7"/>
        <v>1.6061930001592641</v>
      </c>
      <c r="U36" s="33"/>
      <c r="V36" s="11">
        <f t="shared" si="8"/>
        <v>32322.745969916585</v>
      </c>
      <c r="W36" s="11">
        <f t="shared" si="9"/>
        <v>156412.69881111616</v>
      </c>
      <c r="X36" s="11">
        <f t="shared" si="10"/>
        <v>4677.4585954304412</v>
      </c>
      <c r="Y36" s="11">
        <f t="shared" si="11"/>
        <v>161090.15740654652</v>
      </c>
      <c r="Z36" s="11">
        <v>0.62620924999622762</v>
      </c>
      <c r="AA36" s="11">
        <f t="shared" si="12"/>
        <v>-0.4680706985665013</v>
      </c>
      <c r="AB36" s="11">
        <f t="shared" si="13"/>
        <v>1.5767268272752752</v>
      </c>
      <c r="AC36" s="11">
        <f t="shared" si="14"/>
        <v>-1.9330162647161968</v>
      </c>
      <c r="AD36" s="11">
        <f t="shared" si="15"/>
        <v>1.6061930001592641</v>
      </c>
    </row>
    <row r="37" spans="1:30" x14ac:dyDescent="0.25">
      <c r="A37" s="10" t="s">
        <v>45</v>
      </c>
      <c r="B37" s="11">
        <v>2004</v>
      </c>
      <c r="C37" s="11">
        <v>0.77843727085237158</v>
      </c>
      <c r="D37" s="13">
        <v>15.75</v>
      </c>
      <c r="E37" s="13">
        <v>17.27</v>
      </c>
      <c r="F37">
        <v>97186.012401193744</v>
      </c>
      <c r="G37">
        <v>228686.14696964397</v>
      </c>
      <c r="H37">
        <v>34351.158510049034</v>
      </c>
      <c r="I37">
        <v>263037.30547969294</v>
      </c>
      <c r="J37" s="11">
        <v>1.56</v>
      </c>
      <c r="K37" s="12"/>
      <c r="L37" s="11">
        <f t="shared" si="2"/>
        <v>6170.5404699170631</v>
      </c>
      <c r="M37" s="11">
        <f t="shared" si="2"/>
        <v>14519.755363151999</v>
      </c>
      <c r="N37" s="11">
        <f t="shared" si="2"/>
        <v>2181.0259371459706</v>
      </c>
      <c r="O37" s="11">
        <f t="shared" si="3"/>
        <v>16700.781300297964</v>
      </c>
      <c r="P37" s="11">
        <v>0.77843727085237158</v>
      </c>
      <c r="Q37" s="11">
        <f t="shared" si="4"/>
        <v>-0.2504668678943725</v>
      </c>
      <c r="R37" s="11">
        <f t="shared" si="5"/>
        <v>0.85572373048507577</v>
      </c>
      <c r="S37" s="11">
        <f t="shared" si="6"/>
        <v>-1.0399910510349037</v>
      </c>
      <c r="T37" s="11">
        <f t="shared" si="7"/>
        <v>0.9956690722754592</v>
      </c>
      <c r="U37" s="33"/>
      <c r="V37" s="11">
        <f t="shared" si="8"/>
        <v>5627.4471569886364</v>
      </c>
      <c r="W37" s="11">
        <f t="shared" si="9"/>
        <v>13241.815111154834</v>
      </c>
      <c r="X37" s="11">
        <f t="shared" si="10"/>
        <v>1989.0653451099615</v>
      </c>
      <c r="Y37" s="11">
        <f t="shared" si="11"/>
        <v>15230.880456264791</v>
      </c>
      <c r="Z37" s="11">
        <v>0.77843727085237158</v>
      </c>
      <c r="AA37" s="11">
        <f t="shared" si="12"/>
        <v>-0.2504668678943725</v>
      </c>
      <c r="AB37" s="11">
        <f t="shared" si="13"/>
        <v>0.85572373048507577</v>
      </c>
      <c r="AC37" s="11">
        <f t="shared" si="14"/>
        <v>-1.0399910510349037</v>
      </c>
      <c r="AD37" s="11">
        <f t="shared" si="15"/>
        <v>0.9956690722754592</v>
      </c>
    </row>
    <row r="38" spans="1:30" x14ac:dyDescent="0.25">
      <c r="A38" s="10" t="s">
        <v>46</v>
      </c>
      <c r="B38" s="26">
        <v>2007</v>
      </c>
      <c r="C38" s="26">
        <v>0.65337552667953314</v>
      </c>
      <c r="D38" s="13">
        <v>0.65</v>
      </c>
      <c r="E38" s="13">
        <v>0.67</v>
      </c>
      <c r="F38">
        <v>25864.089499999984</v>
      </c>
      <c r="G38">
        <v>64360.669199999938</v>
      </c>
      <c r="H38">
        <v>16322.815199999954</v>
      </c>
      <c r="I38">
        <v>80683.484399999914</v>
      </c>
      <c r="J38" s="11">
        <v>1.84</v>
      </c>
      <c r="K38" s="12"/>
      <c r="L38" s="11">
        <f t="shared" si="2"/>
        <v>39790.906923076895</v>
      </c>
      <c r="M38" s="11">
        <f t="shared" si="2"/>
        <v>99016.414153846054</v>
      </c>
      <c r="N38" s="11">
        <f t="shared" si="2"/>
        <v>25112.023384615313</v>
      </c>
      <c r="O38" s="11">
        <f t="shared" si="3"/>
        <v>124128.4375384614</v>
      </c>
      <c r="P38" s="26">
        <v>0.65337552667953314</v>
      </c>
      <c r="Q38" s="11">
        <f t="shared" si="4"/>
        <v>-0.42560323585864235</v>
      </c>
      <c r="R38" s="11">
        <f t="shared" si="5"/>
        <v>0.91164721900727697</v>
      </c>
      <c r="S38" s="11">
        <f t="shared" si="6"/>
        <v>-0.46029166616588962</v>
      </c>
      <c r="T38" s="11">
        <f t="shared" si="7"/>
        <v>1.1376783992308317</v>
      </c>
      <c r="U38" s="33"/>
      <c r="V38" s="11">
        <f t="shared" si="8"/>
        <v>38603.11865671639</v>
      </c>
      <c r="W38" s="11">
        <f t="shared" si="9"/>
        <v>96060.700298507363</v>
      </c>
      <c r="X38" s="11">
        <f t="shared" si="10"/>
        <v>24362.410746268586</v>
      </c>
      <c r="Y38" s="11">
        <f t="shared" si="11"/>
        <v>120423.11104477599</v>
      </c>
      <c r="Z38" s="26">
        <v>0.65337552667953314</v>
      </c>
      <c r="AA38" s="11">
        <f t="shared" si="12"/>
        <v>-0.42560323585864235</v>
      </c>
      <c r="AB38" s="11">
        <f t="shared" si="13"/>
        <v>0.91164721900727697</v>
      </c>
      <c r="AC38" s="11">
        <f t="shared" si="14"/>
        <v>-0.46029166616588979</v>
      </c>
      <c r="AD38" s="11">
        <f t="shared" si="15"/>
        <v>1.1376783992308317</v>
      </c>
    </row>
    <row r="39" spans="1:30" x14ac:dyDescent="0.25">
      <c r="A39" s="10" t="s">
        <v>47</v>
      </c>
      <c r="B39" s="11">
        <v>2006</v>
      </c>
      <c r="C39" s="11">
        <v>0.88403885969982088</v>
      </c>
      <c r="D39" s="13">
        <v>13.7</v>
      </c>
      <c r="E39" s="13">
        <v>15.78</v>
      </c>
      <c r="F39">
        <v>141013.88546888766</v>
      </c>
      <c r="G39">
        <v>233175.44284260416</v>
      </c>
      <c r="H39">
        <v>242443.06145778095</v>
      </c>
      <c r="I39">
        <v>475618.50430038502</v>
      </c>
      <c r="J39" s="11">
        <v>2.14</v>
      </c>
      <c r="K39" s="12"/>
      <c r="L39" s="11">
        <f t="shared" si="2"/>
        <v>10292.984340794721</v>
      </c>
      <c r="M39" s="11">
        <f t="shared" si="2"/>
        <v>17020.105316978406</v>
      </c>
      <c r="N39" s="11">
        <f t="shared" si="2"/>
        <v>17696.573829035107</v>
      </c>
      <c r="O39" s="11">
        <f t="shared" si="3"/>
        <v>34716.679146013506</v>
      </c>
      <c r="P39" s="11">
        <v>0.88403885969982088</v>
      </c>
      <c r="Q39" s="11">
        <f t="shared" si="4"/>
        <v>-0.12325425837421039</v>
      </c>
      <c r="R39" s="11">
        <f t="shared" si="5"/>
        <v>0.50293277976450346</v>
      </c>
      <c r="S39" s="11">
        <f t="shared" si="6"/>
        <v>0.54190852066367379</v>
      </c>
      <c r="T39" s="11">
        <f t="shared" si="7"/>
        <v>1.2157577073033605</v>
      </c>
      <c r="U39" s="33"/>
      <c r="V39" s="11">
        <f t="shared" si="8"/>
        <v>8936.2411577241874</v>
      </c>
      <c r="W39" s="11">
        <f t="shared" si="9"/>
        <v>14776.644033118135</v>
      </c>
      <c r="X39" s="11">
        <f t="shared" si="10"/>
        <v>15363.945593015269</v>
      </c>
      <c r="Y39" s="11">
        <f t="shared" si="11"/>
        <v>30140.589626133398</v>
      </c>
      <c r="Z39" s="11">
        <v>0.88403885969982088</v>
      </c>
      <c r="AA39" s="11">
        <f t="shared" si="12"/>
        <v>-0.12325425837421039</v>
      </c>
      <c r="AB39" s="11">
        <f t="shared" si="13"/>
        <v>0.50293277976450346</v>
      </c>
      <c r="AC39" s="11">
        <f t="shared" si="14"/>
        <v>0.54190852066367368</v>
      </c>
      <c r="AD39" s="11">
        <f t="shared" si="15"/>
        <v>1.2157577073033605</v>
      </c>
    </row>
    <row r="40" spans="1:30" x14ac:dyDescent="0.25">
      <c r="A40" s="10" t="s">
        <v>48</v>
      </c>
      <c r="B40" s="11">
        <v>2003</v>
      </c>
      <c r="C40" s="11">
        <v>0.72101132671055101</v>
      </c>
      <c r="D40" s="11">
        <v>1</v>
      </c>
      <c r="E40" s="11">
        <v>1</v>
      </c>
      <c r="F40">
        <v>47115.87049999999</v>
      </c>
      <c r="G40">
        <v>123148.37330000001</v>
      </c>
      <c r="H40">
        <v>24433.063100000003</v>
      </c>
      <c r="I40">
        <v>147581.43640000001</v>
      </c>
      <c r="J40" s="11">
        <v>2.0499999999999998</v>
      </c>
      <c r="K40" s="12"/>
      <c r="L40" s="11">
        <f t="shared" si="2"/>
        <v>47115.87049999999</v>
      </c>
      <c r="M40" s="11">
        <f t="shared" si="2"/>
        <v>123148.37330000001</v>
      </c>
      <c r="N40" s="11">
        <f t="shared" si="2"/>
        <v>24433.063100000003</v>
      </c>
      <c r="O40" s="11">
        <f t="shared" si="3"/>
        <v>147581.43640000001</v>
      </c>
      <c r="P40" s="11">
        <v>0.72101132671055101</v>
      </c>
      <c r="Q40" s="11">
        <f t="shared" si="4"/>
        <v>-0.32710043209721268</v>
      </c>
      <c r="R40" s="11">
        <f t="shared" si="5"/>
        <v>0.9607800178274748</v>
      </c>
      <c r="S40" s="11">
        <f t="shared" si="6"/>
        <v>-0.65667263742118276</v>
      </c>
      <c r="T40" s="11">
        <f t="shared" si="7"/>
        <v>1.141770237051779</v>
      </c>
      <c r="U40" s="33"/>
      <c r="V40" s="11">
        <f t="shared" si="8"/>
        <v>47115.87049999999</v>
      </c>
      <c r="W40" s="11">
        <f t="shared" si="9"/>
        <v>123148.37330000001</v>
      </c>
      <c r="X40" s="11">
        <f t="shared" si="10"/>
        <v>24433.063100000003</v>
      </c>
      <c r="Y40" s="11">
        <f t="shared" si="11"/>
        <v>147581.43640000001</v>
      </c>
      <c r="Z40" s="11">
        <v>0.72101132671055101</v>
      </c>
      <c r="AA40" s="11">
        <f t="shared" si="12"/>
        <v>-0.32710043209721268</v>
      </c>
      <c r="AB40" s="11">
        <f t="shared" si="13"/>
        <v>0.9607800178274748</v>
      </c>
      <c r="AC40" s="11">
        <f t="shared" si="14"/>
        <v>-0.65667263742118276</v>
      </c>
      <c r="AD40" s="11">
        <f t="shared" si="15"/>
        <v>1.141770237051779</v>
      </c>
    </row>
    <row r="41" spans="1:30" x14ac:dyDescent="0.25">
      <c r="A41" s="27" t="s">
        <v>49</v>
      </c>
      <c r="B41" s="11">
        <v>2008</v>
      </c>
      <c r="C41" s="11">
        <v>0.99524635418713214</v>
      </c>
      <c r="D41" s="16">
        <v>6155.46</v>
      </c>
      <c r="E41" s="16">
        <v>7688.73</v>
      </c>
      <c r="F41">
        <f>16714.5444567312*1000</f>
        <v>16714544.4567312</v>
      </c>
      <c r="G41">
        <f>8194.78288104812*1000</f>
        <v>8194782.8810481206</v>
      </c>
      <c r="H41">
        <f>25967.9933480703*1000</f>
        <v>25967993.348070301</v>
      </c>
      <c r="I41">
        <f>34162.7762291184*1000</f>
        <v>34162776.229118399</v>
      </c>
      <c r="J41" s="11">
        <v>1.86</v>
      </c>
      <c r="K41" s="12"/>
      <c r="L41" s="11">
        <f t="shared" si="2"/>
        <v>2715.4013602121045</v>
      </c>
      <c r="M41" s="11">
        <f t="shared" si="2"/>
        <v>1331.3030839365572</v>
      </c>
      <c r="N41" s="11">
        <f t="shared" si="2"/>
        <v>4218.6925669357452</v>
      </c>
      <c r="O41" s="11">
        <f t="shared" si="3"/>
        <v>5549.9956508722989</v>
      </c>
      <c r="P41" s="11">
        <v>0.99524635418713214</v>
      </c>
      <c r="Q41" s="11">
        <f t="shared" si="4"/>
        <v>-4.7649803215502771E-3</v>
      </c>
      <c r="R41" s="11">
        <f t="shared" si="5"/>
        <v>-0.71278154817094175</v>
      </c>
      <c r="S41" s="11">
        <f t="shared" si="6"/>
        <v>0.44058548867360514</v>
      </c>
      <c r="T41" s="11">
        <f t="shared" si="7"/>
        <v>0.71485737102237268</v>
      </c>
      <c r="U41" s="33"/>
      <c r="V41" s="11">
        <f t="shared" si="8"/>
        <v>2173.9018611306678</v>
      </c>
      <c r="W41" s="11">
        <f t="shared" si="9"/>
        <v>1065.8174862491103</v>
      </c>
      <c r="X41" s="11">
        <f t="shared" si="10"/>
        <v>3377.4099686255472</v>
      </c>
      <c r="Y41" s="11">
        <f t="shared" si="11"/>
        <v>4443.2274548746545</v>
      </c>
      <c r="Z41" s="11">
        <v>0.99524635418713214</v>
      </c>
      <c r="AA41" s="11">
        <f t="shared" si="12"/>
        <v>-4.7649803215502771E-3</v>
      </c>
      <c r="AB41" s="11">
        <f t="shared" si="13"/>
        <v>-0.71278154817094153</v>
      </c>
      <c r="AC41" s="11">
        <f t="shared" si="14"/>
        <v>0.44058548867360531</v>
      </c>
      <c r="AD41" s="11">
        <f t="shared" si="15"/>
        <v>0.71485737102237268</v>
      </c>
    </row>
    <row r="42" spans="1:30" x14ac:dyDescent="0.25">
      <c r="A42" s="10" t="s">
        <v>50</v>
      </c>
      <c r="B42" s="26">
        <v>1998</v>
      </c>
      <c r="C42" s="40">
        <v>0.83443837645163232</v>
      </c>
      <c r="D42" s="11">
        <v>23.68</v>
      </c>
      <c r="E42" s="11">
        <v>23.68</v>
      </c>
      <c r="F42">
        <v>430064.45401702682</v>
      </c>
      <c r="G42">
        <v>711833.52333423053</v>
      </c>
      <c r="H42">
        <v>1199665.6354080047</v>
      </c>
      <c r="I42">
        <v>1911499.158742235</v>
      </c>
      <c r="J42" s="11">
        <v>1.69</v>
      </c>
      <c r="K42" s="12"/>
      <c r="L42" s="11">
        <f t="shared" si="2"/>
        <v>18161.505659502822</v>
      </c>
      <c r="M42" s="11">
        <f t="shared" si="2"/>
        <v>30060.537302965815</v>
      </c>
      <c r="N42" s="11">
        <f t="shared" si="2"/>
        <v>50661.555549324527</v>
      </c>
      <c r="O42" s="11">
        <f t="shared" si="3"/>
        <v>80722.092852290327</v>
      </c>
      <c r="P42" s="40">
        <v>0.83443837645163232</v>
      </c>
      <c r="Q42" s="11">
        <f t="shared" si="4"/>
        <v>-0.18099638348213024</v>
      </c>
      <c r="R42" s="11">
        <f t="shared" si="5"/>
        <v>0.50390897801343071</v>
      </c>
      <c r="S42" s="11">
        <f t="shared" si="6"/>
        <v>1.025863069271931</v>
      </c>
      <c r="T42" s="11">
        <f t="shared" si="7"/>
        <v>1.4917080225152914</v>
      </c>
      <c r="U42" s="33"/>
      <c r="V42" s="11">
        <f t="shared" si="8"/>
        <v>18161.505659502822</v>
      </c>
      <c r="W42" s="11">
        <f t="shared" si="9"/>
        <v>30060.537302965815</v>
      </c>
      <c r="X42" s="11">
        <f t="shared" si="10"/>
        <v>50661.555549324527</v>
      </c>
      <c r="Y42" s="11">
        <f t="shared" si="11"/>
        <v>80722.092852290327</v>
      </c>
      <c r="Z42" s="40">
        <v>0.83443837645163232</v>
      </c>
      <c r="AA42" s="11">
        <f t="shared" si="12"/>
        <v>-0.18099638348213024</v>
      </c>
      <c r="AB42" s="11">
        <f t="shared" si="13"/>
        <v>0.50390897801343071</v>
      </c>
      <c r="AC42" s="11">
        <f t="shared" si="14"/>
        <v>1.025863069271931</v>
      </c>
      <c r="AD42" s="11">
        <f t="shared" si="15"/>
        <v>1.4917080225152914</v>
      </c>
    </row>
    <row r="45" spans="1:30" x14ac:dyDescent="0.25">
      <c r="D45" s="28"/>
    </row>
    <row r="46" spans="1:30" x14ac:dyDescent="0.25">
      <c r="D46" s="28"/>
    </row>
    <row r="47" spans="1:30" x14ac:dyDescent="0.25">
      <c r="D47" s="28"/>
    </row>
    <row r="48" spans="1:30" x14ac:dyDescent="0.25">
      <c r="D48" s="28"/>
    </row>
    <row r="49" spans="4:4" x14ac:dyDescent="0.25">
      <c r="D49" s="28"/>
    </row>
    <row r="50" spans="4:4" x14ac:dyDescent="0.25">
      <c r="D50" s="28"/>
    </row>
    <row r="51" spans="4:4" x14ac:dyDescent="0.25">
      <c r="D51" s="28"/>
    </row>
    <row r="52" spans="4:4" x14ac:dyDescent="0.25">
      <c r="D52" s="28"/>
    </row>
    <row r="53" spans="4:4" x14ac:dyDescent="0.25">
      <c r="D53" s="28"/>
    </row>
    <row r="54" spans="4:4" x14ac:dyDescent="0.25">
      <c r="D54" s="28"/>
    </row>
    <row r="55" spans="4:4" x14ac:dyDescent="0.25">
      <c r="D55" s="28"/>
    </row>
    <row r="56" spans="4:4" x14ac:dyDescent="0.25">
      <c r="D56" s="28"/>
    </row>
    <row r="57" spans="4:4" x14ac:dyDescent="0.25">
      <c r="D57" s="28"/>
    </row>
    <row r="58" spans="4:4" x14ac:dyDescent="0.25">
      <c r="D58" s="28"/>
    </row>
    <row r="59" spans="4:4" x14ac:dyDescent="0.25">
      <c r="D59" s="28"/>
    </row>
    <row r="60" spans="4:4" x14ac:dyDescent="0.25">
      <c r="D60" s="28"/>
    </row>
    <row r="61" spans="4:4" x14ac:dyDescent="0.25">
      <c r="D61" s="28"/>
    </row>
    <row r="62" spans="4:4" x14ac:dyDescent="0.25">
      <c r="D62" s="28"/>
    </row>
    <row r="63" spans="4:4" x14ac:dyDescent="0.25">
      <c r="D63" s="28"/>
    </row>
    <row r="64" spans="4:4" x14ac:dyDescent="0.25">
      <c r="D64" s="28"/>
    </row>
    <row r="65" spans="4:4" x14ac:dyDescent="0.25">
      <c r="D65" s="28"/>
    </row>
    <row r="66" spans="4:4" x14ac:dyDescent="0.25">
      <c r="D66" s="28"/>
    </row>
    <row r="67" spans="4:4" x14ac:dyDescent="0.25">
      <c r="D67" s="28"/>
    </row>
    <row r="68" spans="4:4" x14ac:dyDescent="0.25">
      <c r="D68" s="28"/>
    </row>
    <row r="69" spans="4:4" x14ac:dyDescent="0.25">
      <c r="D69" s="28"/>
    </row>
    <row r="70" spans="4:4" x14ac:dyDescent="0.25">
      <c r="D70" s="28"/>
    </row>
    <row r="71" spans="4:4" x14ac:dyDescent="0.25">
      <c r="D71" s="28"/>
    </row>
    <row r="72" spans="4:4" x14ac:dyDescent="0.25">
      <c r="D72" s="28"/>
    </row>
    <row r="73" spans="4:4" x14ac:dyDescent="0.25">
      <c r="D73" s="28"/>
    </row>
    <row r="74" spans="4:4" x14ac:dyDescent="0.25">
      <c r="D74" s="28"/>
    </row>
    <row r="75" spans="4:4" x14ac:dyDescent="0.25">
      <c r="D75" s="28"/>
    </row>
    <row r="76" spans="4:4" x14ac:dyDescent="0.25">
      <c r="D76" s="28"/>
    </row>
    <row r="77" spans="4:4" x14ac:dyDescent="0.25">
      <c r="D77" s="28"/>
    </row>
    <row r="78" spans="4:4" x14ac:dyDescent="0.25">
      <c r="D78" s="28"/>
    </row>
    <row r="79" spans="4:4" x14ac:dyDescent="0.25">
      <c r="D79" s="28"/>
    </row>
    <row r="80" spans="4:4" x14ac:dyDescent="0.25">
      <c r="D80" s="28"/>
    </row>
    <row r="81" spans="4:4" x14ac:dyDescent="0.25">
      <c r="D81" s="28"/>
    </row>
    <row r="82" spans="4:4" x14ac:dyDescent="0.25">
      <c r="D82" s="28"/>
    </row>
    <row r="83" spans="4:4" x14ac:dyDescent="0.25">
      <c r="D83" s="28"/>
    </row>
  </sheetData>
  <mergeCells count="4">
    <mergeCell ref="L2:O2"/>
    <mergeCell ref="V2:Y2"/>
    <mergeCell ref="AB2:AD2"/>
    <mergeCell ref="R2:T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7" sqref="C17:C18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60</v>
      </c>
    </row>
    <row r="2" spans="1:9" ht="15.75" thickBot="1" x14ac:dyDescent="0.3"/>
    <row r="3" spans="1:9" x14ac:dyDescent="0.25">
      <c r="A3" s="44" t="s">
        <v>61</v>
      </c>
      <c r="B3" s="44"/>
    </row>
    <row r="4" spans="1:9" x14ac:dyDescent="0.25">
      <c r="A4" s="41" t="s">
        <v>62</v>
      </c>
      <c r="B4" s="41">
        <v>0.83548122253291224</v>
      </c>
    </row>
    <row r="5" spans="1:9" x14ac:dyDescent="0.25">
      <c r="A5" s="41" t="s">
        <v>63</v>
      </c>
      <c r="B5" s="41">
        <v>0.69802887320508966</v>
      </c>
    </row>
    <row r="6" spans="1:9" x14ac:dyDescent="0.25">
      <c r="A6" s="41" t="s">
        <v>64</v>
      </c>
      <c r="B6" s="41">
        <v>0.68986749139982173</v>
      </c>
    </row>
    <row r="7" spans="1:9" x14ac:dyDescent="0.25">
      <c r="A7" s="41" t="s">
        <v>65</v>
      </c>
      <c r="B7" s="41">
        <v>0.37861581646067294</v>
      </c>
    </row>
    <row r="8" spans="1:9" ht="15.75" thickBot="1" x14ac:dyDescent="0.3">
      <c r="A8" s="42" t="s">
        <v>66</v>
      </c>
      <c r="B8" s="42">
        <v>39</v>
      </c>
    </row>
    <row r="10" spans="1:9" ht="15.75" thickBot="1" x14ac:dyDescent="0.3">
      <c r="A10" t="s">
        <v>67</v>
      </c>
    </row>
    <row r="11" spans="1:9" x14ac:dyDescent="0.25">
      <c r="A11" s="43"/>
      <c r="B11" s="43" t="s">
        <v>72</v>
      </c>
      <c r="C11" s="43" t="s">
        <v>73</v>
      </c>
      <c r="D11" s="43" t="s">
        <v>74</v>
      </c>
      <c r="E11" s="43" t="s">
        <v>75</v>
      </c>
      <c r="F11" s="43" t="s">
        <v>76</v>
      </c>
    </row>
    <row r="12" spans="1:9" x14ac:dyDescent="0.25">
      <c r="A12" s="41" t="s">
        <v>68</v>
      </c>
      <c r="B12" s="41">
        <v>1</v>
      </c>
      <c r="C12" s="41">
        <v>12.260472187014718</v>
      </c>
      <c r="D12" s="41">
        <v>12.260472187014718</v>
      </c>
      <c r="E12" s="41">
        <v>85.528270807590403</v>
      </c>
      <c r="F12" s="41">
        <v>3.6951433965973117E-11</v>
      </c>
    </row>
    <row r="13" spans="1:9" x14ac:dyDescent="0.25">
      <c r="A13" s="41" t="s">
        <v>69</v>
      </c>
      <c r="B13" s="41">
        <v>37</v>
      </c>
      <c r="C13" s="41">
        <v>5.3039476495447335</v>
      </c>
      <c r="D13" s="41">
        <v>0.14334993647418198</v>
      </c>
      <c r="E13" s="41"/>
      <c r="F13" s="41"/>
    </row>
    <row r="14" spans="1:9" ht="15.75" thickBot="1" x14ac:dyDescent="0.3">
      <c r="A14" s="42" t="s">
        <v>70</v>
      </c>
      <c r="B14" s="42">
        <v>38</v>
      </c>
      <c r="C14" s="42">
        <v>17.564419836559452</v>
      </c>
      <c r="D14" s="42"/>
      <c r="E14" s="42"/>
      <c r="F14" s="42"/>
    </row>
    <row r="15" spans="1:9" ht="15.75" thickBot="1" x14ac:dyDescent="0.3"/>
    <row r="16" spans="1:9" x14ac:dyDescent="0.25">
      <c r="A16" s="43"/>
      <c r="B16" s="43" t="s">
        <v>77</v>
      </c>
      <c r="C16" s="43" t="s">
        <v>65</v>
      </c>
      <c r="D16" s="43" t="s">
        <v>78</v>
      </c>
      <c r="E16" s="43" t="s">
        <v>79</v>
      </c>
      <c r="F16" s="43" t="s">
        <v>80</v>
      </c>
      <c r="G16" s="43" t="s">
        <v>81</v>
      </c>
      <c r="H16" s="43" t="s">
        <v>82</v>
      </c>
      <c r="I16" s="43" t="s">
        <v>83</v>
      </c>
    </row>
    <row r="17" spans="1:9" x14ac:dyDescent="0.25">
      <c r="A17" s="41" t="s">
        <v>71</v>
      </c>
      <c r="B17" s="41">
        <v>0.45581832088283325</v>
      </c>
      <c r="C17" s="41">
        <v>6.0877302844892289E-2</v>
      </c>
      <c r="D17" s="41">
        <v>7.4874920468175308</v>
      </c>
      <c r="E17" s="41">
        <v>6.416174019777078E-9</v>
      </c>
      <c r="F17" s="41">
        <v>0.33246918868897185</v>
      </c>
      <c r="G17" s="41">
        <v>0.5791674530766947</v>
      </c>
      <c r="H17" s="41">
        <v>0.33246918868897185</v>
      </c>
      <c r="I17" s="41">
        <v>0.5791674530766947</v>
      </c>
    </row>
    <row r="18" spans="1:9" ht="15.75" thickBot="1" x14ac:dyDescent="0.3">
      <c r="A18" s="42" t="s">
        <v>59</v>
      </c>
      <c r="B18" s="42">
        <v>-1.2501592820606964</v>
      </c>
      <c r="C18" s="42">
        <v>0.135179396713281</v>
      </c>
      <c r="D18" s="42">
        <v>-9.2481495883009206</v>
      </c>
      <c r="E18" s="42">
        <v>3.6951433965972581E-11</v>
      </c>
      <c r="F18" s="42">
        <v>-1.5240587568379684</v>
      </c>
      <c r="G18" s="42">
        <v>-0.97625980728342421</v>
      </c>
      <c r="H18" s="42">
        <v>-1.5240587568379684</v>
      </c>
      <c r="I18" s="42">
        <v>-0.97625980728342421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7" sqref="C17:C18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60</v>
      </c>
    </row>
    <row r="2" spans="1:9" ht="15.75" thickBot="1" x14ac:dyDescent="0.3"/>
    <row r="3" spans="1:9" x14ac:dyDescent="0.25">
      <c r="A3" s="44" t="s">
        <v>61</v>
      </c>
      <c r="B3" s="44"/>
    </row>
    <row r="4" spans="1:9" x14ac:dyDescent="0.25">
      <c r="A4" s="41" t="s">
        <v>62</v>
      </c>
      <c r="B4" s="41">
        <v>0.20049755747095574</v>
      </c>
    </row>
    <row r="5" spans="1:9" x14ac:dyDescent="0.25">
      <c r="A5" s="41" t="s">
        <v>63</v>
      </c>
      <c r="B5" s="41">
        <v>4.0199270551819197E-2</v>
      </c>
    </row>
    <row r="6" spans="1:9" x14ac:dyDescent="0.25">
      <c r="A6" s="41" t="s">
        <v>64</v>
      </c>
      <c r="B6" s="41">
        <v>1.4258710296462957E-2</v>
      </c>
    </row>
    <row r="7" spans="1:9" x14ac:dyDescent="0.25">
      <c r="A7" s="41" t="s">
        <v>65</v>
      </c>
      <c r="B7" s="41">
        <v>0.95249854678783674</v>
      </c>
    </row>
    <row r="8" spans="1:9" ht="15.75" thickBot="1" x14ac:dyDescent="0.3">
      <c r="A8" s="42" t="s">
        <v>66</v>
      </c>
      <c r="B8" s="42">
        <v>39</v>
      </c>
    </row>
    <row r="10" spans="1:9" ht="15.75" thickBot="1" x14ac:dyDescent="0.3">
      <c r="A10" t="s">
        <v>67</v>
      </c>
    </row>
    <row r="11" spans="1:9" x14ac:dyDescent="0.25">
      <c r="A11" s="43"/>
      <c r="B11" s="43" t="s">
        <v>72</v>
      </c>
      <c r="C11" s="43" t="s">
        <v>73</v>
      </c>
      <c r="D11" s="43" t="s">
        <v>74</v>
      </c>
      <c r="E11" s="43" t="s">
        <v>75</v>
      </c>
      <c r="F11" s="43" t="s">
        <v>76</v>
      </c>
    </row>
    <row r="12" spans="1:9" x14ac:dyDescent="0.25">
      <c r="A12" s="41" t="s">
        <v>68</v>
      </c>
      <c r="B12" s="41">
        <v>1</v>
      </c>
      <c r="C12" s="41">
        <v>1.4059421927755764</v>
      </c>
      <c r="D12" s="41">
        <v>1.4059421927755764</v>
      </c>
      <c r="E12" s="41">
        <v>1.5496685559641608</v>
      </c>
      <c r="F12" s="41">
        <v>0.22101162951388037</v>
      </c>
    </row>
    <row r="13" spans="1:9" x14ac:dyDescent="0.25">
      <c r="A13" s="41" t="s">
        <v>69</v>
      </c>
      <c r="B13" s="41">
        <v>37</v>
      </c>
      <c r="C13" s="41">
        <v>33.568378820418808</v>
      </c>
      <c r="D13" s="41">
        <v>0.90725348163294073</v>
      </c>
      <c r="E13" s="41"/>
      <c r="F13" s="41"/>
    </row>
    <row r="14" spans="1:9" ht="15.75" thickBot="1" x14ac:dyDescent="0.3">
      <c r="A14" s="42" t="s">
        <v>70</v>
      </c>
      <c r="B14" s="42">
        <v>38</v>
      </c>
      <c r="C14" s="42">
        <v>34.974321013194384</v>
      </c>
      <c r="D14" s="42"/>
      <c r="E14" s="42"/>
      <c r="F14" s="42"/>
    </row>
    <row r="15" spans="1:9" ht="15.75" thickBot="1" x14ac:dyDescent="0.3"/>
    <row r="16" spans="1:9" x14ac:dyDescent="0.25">
      <c r="A16" s="43"/>
      <c r="B16" s="43" t="s">
        <v>77</v>
      </c>
      <c r="C16" s="43" t="s">
        <v>65</v>
      </c>
      <c r="D16" s="43" t="s">
        <v>78</v>
      </c>
      <c r="E16" s="43" t="s">
        <v>79</v>
      </c>
      <c r="F16" s="43" t="s">
        <v>80</v>
      </c>
      <c r="G16" s="43" t="s">
        <v>81</v>
      </c>
      <c r="H16" s="43" t="s">
        <v>82</v>
      </c>
      <c r="I16" s="43" t="s">
        <v>83</v>
      </c>
    </row>
    <row r="17" spans="1:9" x14ac:dyDescent="0.25">
      <c r="A17" s="41" t="s">
        <v>71</v>
      </c>
      <c r="B17" s="41">
        <v>-0.49377218673487944</v>
      </c>
      <c r="C17" s="41">
        <v>0.15315140036720029</v>
      </c>
      <c r="D17" s="41">
        <v>-3.2240788236411602</v>
      </c>
      <c r="E17" s="41">
        <v>2.6406158441561692E-3</v>
      </c>
      <c r="F17" s="41">
        <v>-0.80408639986125452</v>
      </c>
      <c r="G17" s="41">
        <v>-0.18345797360850435</v>
      </c>
      <c r="H17" s="41">
        <v>-0.80408639986125452</v>
      </c>
      <c r="I17" s="41">
        <v>-0.18345797360850435</v>
      </c>
    </row>
    <row r="18" spans="1:9" ht="15.75" thickBot="1" x14ac:dyDescent="0.3">
      <c r="A18" s="42" t="s">
        <v>59</v>
      </c>
      <c r="B18" s="42">
        <v>0.42334602246485548</v>
      </c>
      <c r="C18" s="42">
        <v>0.34007607006145979</v>
      </c>
      <c r="D18" s="42">
        <v>1.2448568415541466</v>
      </c>
      <c r="E18" s="42">
        <v>0.22101162951387904</v>
      </c>
      <c r="F18" s="42">
        <v>-0.2657135475502343</v>
      </c>
      <c r="G18" s="42">
        <v>1.1124055924799452</v>
      </c>
      <c r="H18" s="42">
        <v>-0.2657135475502343</v>
      </c>
      <c r="I18" s="42">
        <v>1.1124055924799452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5" sqref="B5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60</v>
      </c>
    </row>
    <row r="2" spans="1:9" ht="15.75" thickBot="1" x14ac:dyDescent="0.3"/>
    <row r="3" spans="1:9" x14ac:dyDescent="0.25">
      <c r="A3" s="44" t="s">
        <v>61</v>
      </c>
      <c r="B3" s="44"/>
    </row>
    <row r="4" spans="1:9" x14ac:dyDescent="0.25">
      <c r="A4" s="41" t="s">
        <v>62</v>
      </c>
      <c r="B4" s="41">
        <v>0.75741123678733779</v>
      </c>
    </row>
    <row r="5" spans="1:9" x14ac:dyDescent="0.25">
      <c r="A5" s="41" t="s">
        <v>63</v>
      </c>
      <c r="B5" s="41">
        <v>0.57367178161172472</v>
      </c>
    </row>
    <row r="6" spans="1:9" x14ac:dyDescent="0.25">
      <c r="A6" s="41" t="s">
        <v>64</v>
      </c>
      <c r="B6" s="41">
        <v>0.56214939733096048</v>
      </c>
    </row>
    <row r="7" spans="1:9" x14ac:dyDescent="0.25">
      <c r="A7" s="41" t="s">
        <v>65</v>
      </c>
      <c r="B7" s="41">
        <v>0.28648370815028124</v>
      </c>
    </row>
    <row r="8" spans="1:9" ht="15.75" thickBot="1" x14ac:dyDescent="0.3">
      <c r="A8" s="42" t="s">
        <v>66</v>
      </c>
      <c r="B8" s="42">
        <v>39</v>
      </c>
    </row>
    <row r="10" spans="1:9" ht="15.75" thickBot="1" x14ac:dyDescent="0.3">
      <c r="A10" t="s">
        <v>67</v>
      </c>
    </row>
    <row r="11" spans="1:9" x14ac:dyDescent="0.25">
      <c r="A11" s="43"/>
      <c r="B11" s="43" t="s">
        <v>72</v>
      </c>
      <c r="C11" s="43" t="s">
        <v>73</v>
      </c>
      <c r="D11" s="43" t="s">
        <v>74</v>
      </c>
      <c r="E11" s="43" t="s">
        <v>75</v>
      </c>
      <c r="F11" s="43" t="s">
        <v>76</v>
      </c>
    </row>
    <row r="12" spans="1:9" x14ac:dyDescent="0.25">
      <c r="A12" s="41" t="s">
        <v>68</v>
      </c>
      <c r="B12" s="41">
        <v>1</v>
      </c>
      <c r="C12" s="41">
        <v>4.0862129089987871</v>
      </c>
      <c r="D12" s="41">
        <v>4.0862129089987871</v>
      </c>
      <c r="E12" s="41">
        <v>49.787593230112023</v>
      </c>
      <c r="F12" s="41">
        <v>2.3872961620773988E-8</v>
      </c>
    </row>
    <row r="13" spans="1:9" x14ac:dyDescent="0.25">
      <c r="A13" s="41" t="s">
        <v>69</v>
      </c>
      <c r="B13" s="41">
        <v>37</v>
      </c>
      <c r="C13" s="41">
        <v>3.0366978563148139</v>
      </c>
      <c r="D13" s="41">
        <v>8.2072915035535515E-2</v>
      </c>
      <c r="E13" s="41"/>
      <c r="F13" s="41"/>
    </row>
    <row r="14" spans="1:9" ht="15.75" thickBot="1" x14ac:dyDescent="0.3">
      <c r="A14" s="42" t="s">
        <v>70</v>
      </c>
      <c r="B14" s="42">
        <v>38</v>
      </c>
      <c r="C14" s="42">
        <v>7.122910765313601</v>
      </c>
      <c r="D14" s="42"/>
      <c r="E14" s="42"/>
      <c r="F14" s="42"/>
    </row>
    <row r="15" spans="1:9" ht="15.75" thickBot="1" x14ac:dyDescent="0.3"/>
    <row r="16" spans="1:9" x14ac:dyDescent="0.25">
      <c r="A16" s="43"/>
      <c r="B16" s="43" t="s">
        <v>77</v>
      </c>
      <c r="C16" s="43" t="s">
        <v>65</v>
      </c>
      <c r="D16" s="43" t="s">
        <v>78</v>
      </c>
      <c r="E16" s="43" t="s">
        <v>79</v>
      </c>
      <c r="F16" s="43" t="s">
        <v>80</v>
      </c>
      <c r="G16" s="43" t="s">
        <v>81</v>
      </c>
      <c r="H16" s="43" t="s">
        <v>82</v>
      </c>
      <c r="I16" s="43" t="s">
        <v>83</v>
      </c>
    </row>
    <row r="17" spans="1:9" x14ac:dyDescent="0.25">
      <c r="A17" s="41" t="s">
        <v>71</v>
      </c>
      <c r="B17" s="41">
        <v>0.94780698115134299</v>
      </c>
      <c r="C17" s="41">
        <v>4.606346249405549E-2</v>
      </c>
      <c r="D17" s="41">
        <v>20.576112385682208</v>
      </c>
      <c r="E17" s="41">
        <v>7.5209143643108974E-22</v>
      </c>
      <c r="F17" s="41">
        <v>0.85447354062486358</v>
      </c>
      <c r="G17" s="41">
        <v>1.0411404216778224</v>
      </c>
      <c r="H17" s="41">
        <v>0.85447354062486358</v>
      </c>
      <c r="I17" s="41">
        <v>1.0411404216778224</v>
      </c>
    </row>
    <row r="18" spans="1:9" ht="15.75" thickBot="1" x14ac:dyDescent="0.3">
      <c r="A18" s="42" t="s">
        <v>59</v>
      </c>
      <c r="B18" s="42">
        <v>-0.72172582768052174</v>
      </c>
      <c r="C18" s="42">
        <v>0.10228493674130817</v>
      </c>
      <c r="D18" s="42">
        <v>-7.0560324000185837</v>
      </c>
      <c r="E18" s="42">
        <v>2.3872961620773988E-8</v>
      </c>
      <c r="F18" s="42">
        <v>-0.92897479558716978</v>
      </c>
      <c r="G18" s="42">
        <v>-0.5144768597738737</v>
      </c>
      <c r="H18" s="42">
        <v>-0.92897479558716978</v>
      </c>
      <c r="I18" s="42">
        <v>-0.5144768597738737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17" sqref="C17:C18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60</v>
      </c>
    </row>
    <row r="2" spans="1:9" ht="15.75" thickBot="1" x14ac:dyDescent="0.3"/>
    <row r="3" spans="1:9" x14ac:dyDescent="0.25">
      <c r="A3" s="44" t="s">
        <v>61</v>
      </c>
      <c r="B3" s="44"/>
    </row>
    <row r="4" spans="1:9" x14ac:dyDescent="0.25">
      <c r="A4" s="41" t="s">
        <v>62</v>
      </c>
      <c r="B4" s="41">
        <v>0.83548122253291224</v>
      </c>
    </row>
    <row r="5" spans="1:9" x14ac:dyDescent="0.25">
      <c r="A5" s="41" t="s">
        <v>63</v>
      </c>
      <c r="B5" s="41">
        <v>0.69802887320508966</v>
      </c>
    </row>
    <row r="6" spans="1:9" x14ac:dyDescent="0.25">
      <c r="A6" s="41" t="s">
        <v>64</v>
      </c>
      <c r="B6" s="41">
        <v>0.68986749139982173</v>
      </c>
    </row>
    <row r="7" spans="1:9" x14ac:dyDescent="0.25">
      <c r="A7" s="41" t="s">
        <v>65</v>
      </c>
      <c r="B7" s="41">
        <v>0.37861581646067294</v>
      </c>
    </row>
    <row r="8" spans="1:9" ht="15.75" thickBot="1" x14ac:dyDescent="0.3">
      <c r="A8" s="42" t="s">
        <v>66</v>
      </c>
      <c r="B8" s="42">
        <v>39</v>
      </c>
    </row>
    <row r="10" spans="1:9" ht="15.75" thickBot="1" x14ac:dyDescent="0.3">
      <c r="A10" t="s">
        <v>67</v>
      </c>
    </row>
    <row r="11" spans="1:9" x14ac:dyDescent="0.25">
      <c r="A11" s="43"/>
      <c r="B11" s="43" t="s">
        <v>72</v>
      </c>
      <c r="C11" s="43" t="s">
        <v>73</v>
      </c>
      <c r="D11" s="43" t="s">
        <v>74</v>
      </c>
      <c r="E11" s="43" t="s">
        <v>75</v>
      </c>
      <c r="F11" s="43" t="s">
        <v>76</v>
      </c>
    </row>
    <row r="12" spans="1:9" x14ac:dyDescent="0.25">
      <c r="A12" s="41" t="s">
        <v>68</v>
      </c>
      <c r="B12" s="41">
        <v>1</v>
      </c>
      <c r="C12" s="41">
        <v>12.260472187014718</v>
      </c>
      <c r="D12" s="41">
        <v>12.260472187014718</v>
      </c>
      <c r="E12" s="41">
        <v>85.528270807590403</v>
      </c>
      <c r="F12" s="41">
        <v>3.6951433965973117E-11</v>
      </c>
    </row>
    <row r="13" spans="1:9" x14ac:dyDescent="0.25">
      <c r="A13" s="41" t="s">
        <v>69</v>
      </c>
      <c r="B13" s="41">
        <v>37</v>
      </c>
      <c r="C13" s="41">
        <v>5.3039476495447335</v>
      </c>
      <c r="D13" s="41">
        <v>0.14334993647418198</v>
      </c>
      <c r="E13" s="41"/>
      <c r="F13" s="41"/>
    </row>
    <row r="14" spans="1:9" ht="15.75" thickBot="1" x14ac:dyDescent="0.3">
      <c r="A14" s="42" t="s">
        <v>70</v>
      </c>
      <c r="B14" s="42">
        <v>38</v>
      </c>
      <c r="C14" s="42">
        <v>17.564419836559452</v>
      </c>
      <c r="D14" s="42"/>
      <c r="E14" s="42"/>
      <c r="F14" s="42"/>
    </row>
    <row r="15" spans="1:9" ht="15.75" thickBot="1" x14ac:dyDescent="0.3"/>
    <row r="16" spans="1:9" x14ac:dyDescent="0.25">
      <c r="A16" s="43"/>
      <c r="B16" s="43" t="s">
        <v>77</v>
      </c>
      <c r="C16" s="43" t="s">
        <v>65</v>
      </c>
      <c r="D16" s="43" t="s">
        <v>78</v>
      </c>
      <c r="E16" s="43" t="s">
        <v>79</v>
      </c>
      <c r="F16" s="43" t="s">
        <v>80</v>
      </c>
      <c r="G16" s="43" t="s">
        <v>81</v>
      </c>
      <c r="H16" s="43" t="s">
        <v>82</v>
      </c>
      <c r="I16" s="43" t="s">
        <v>83</v>
      </c>
    </row>
    <row r="17" spans="1:9" x14ac:dyDescent="0.25">
      <c r="A17" s="41" t="s">
        <v>71</v>
      </c>
      <c r="B17" s="41">
        <v>0.45581832088283325</v>
      </c>
      <c r="C17" s="41">
        <v>6.0877302844892289E-2</v>
      </c>
      <c r="D17" s="41">
        <v>7.4874920468175308</v>
      </c>
      <c r="E17" s="41">
        <v>6.416174019777078E-9</v>
      </c>
      <c r="F17" s="41">
        <v>0.33246918868897185</v>
      </c>
      <c r="G17" s="41">
        <v>0.5791674530766947</v>
      </c>
      <c r="H17" s="41">
        <v>0.33246918868897185</v>
      </c>
      <c r="I17" s="41">
        <v>0.5791674530766947</v>
      </c>
    </row>
    <row r="18" spans="1:9" ht="15.75" thickBot="1" x14ac:dyDescent="0.3">
      <c r="A18" s="42" t="s">
        <v>59</v>
      </c>
      <c r="B18" s="42">
        <v>-1.2501592820606959</v>
      </c>
      <c r="C18" s="42">
        <v>0.135179396713281</v>
      </c>
      <c r="D18" s="42">
        <v>-9.248149588300917</v>
      </c>
      <c r="E18" s="42">
        <v>3.6951433965972852E-11</v>
      </c>
      <c r="F18" s="42">
        <v>-1.524058756837968</v>
      </c>
      <c r="G18" s="42">
        <v>-0.97625980728342376</v>
      </c>
      <c r="H18" s="42">
        <v>-1.524058756837968</v>
      </c>
      <c r="I18" s="42">
        <v>-0.97625980728342376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4" sqref="D24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60</v>
      </c>
    </row>
    <row r="2" spans="1:9" ht="15.75" thickBot="1" x14ac:dyDescent="0.3"/>
    <row r="3" spans="1:9" x14ac:dyDescent="0.25">
      <c r="A3" s="44" t="s">
        <v>61</v>
      </c>
      <c r="B3" s="44"/>
    </row>
    <row r="4" spans="1:9" x14ac:dyDescent="0.25">
      <c r="A4" s="41" t="s">
        <v>62</v>
      </c>
      <c r="B4" s="41">
        <v>0.20049755747095571</v>
      </c>
    </row>
    <row r="5" spans="1:9" x14ac:dyDescent="0.25">
      <c r="A5" s="41" t="s">
        <v>63</v>
      </c>
      <c r="B5" s="41">
        <v>4.019927055181919E-2</v>
      </c>
    </row>
    <row r="6" spans="1:9" x14ac:dyDescent="0.25">
      <c r="A6" s="41" t="s">
        <v>64</v>
      </c>
      <c r="B6" s="41">
        <v>1.4258710296462952E-2</v>
      </c>
    </row>
    <row r="7" spans="1:9" x14ac:dyDescent="0.25">
      <c r="A7" s="41" t="s">
        <v>65</v>
      </c>
      <c r="B7" s="41">
        <v>0.95249854678783685</v>
      </c>
    </row>
    <row r="8" spans="1:9" ht="15.75" thickBot="1" x14ac:dyDescent="0.3">
      <c r="A8" s="42" t="s">
        <v>66</v>
      </c>
      <c r="B8" s="42">
        <v>39</v>
      </c>
    </row>
    <row r="10" spans="1:9" ht="15.75" thickBot="1" x14ac:dyDescent="0.3">
      <c r="A10" t="s">
        <v>67</v>
      </c>
    </row>
    <row r="11" spans="1:9" x14ac:dyDescent="0.25">
      <c r="A11" s="43"/>
      <c r="B11" s="43" t="s">
        <v>72</v>
      </c>
      <c r="C11" s="43" t="s">
        <v>73</v>
      </c>
      <c r="D11" s="43" t="s">
        <v>74</v>
      </c>
      <c r="E11" s="43" t="s">
        <v>75</v>
      </c>
      <c r="F11" s="43" t="s">
        <v>76</v>
      </c>
    </row>
    <row r="12" spans="1:9" x14ac:dyDescent="0.25">
      <c r="A12" s="41" t="s">
        <v>68</v>
      </c>
      <c r="B12" s="41">
        <v>1</v>
      </c>
      <c r="C12" s="41">
        <v>1.4059421927755764</v>
      </c>
      <c r="D12" s="41">
        <v>1.4059421927755764</v>
      </c>
      <c r="E12" s="41">
        <v>1.5496685559641603</v>
      </c>
      <c r="F12" s="41">
        <v>0.22101162951388037</v>
      </c>
    </row>
    <row r="13" spans="1:9" x14ac:dyDescent="0.25">
      <c r="A13" s="41" t="s">
        <v>69</v>
      </c>
      <c r="B13" s="41">
        <v>37</v>
      </c>
      <c r="C13" s="41">
        <v>33.568378820418815</v>
      </c>
      <c r="D13" s="41">
        <v>0.90725348163294095</v>
      </c>
      <c r="E13" s="41"/>
      <c r="F13" s="41"/>
    </row>
    <row r="14" spans="1:9" ht="15.75" thickBot="1" x14ac:dyDescent="0.3">
      <c r="A14" s="42" t="s">
        <v>70</v>
      </c>
      <c r="B14" s="42">
        <v>38</v>
      </c>
      <c r="C14" s="42">
        <v>34.974321013194391</v>
      </c>
      <c r="D14" s="42"/>
      <c r="E14" s="42"/>
      <c r="F14" s="42"/>
    </row>
    <row r="15" spans="1:9" ht="15.75" thickBot="1" x14ac:dyDescent="0.3"/>
    <row r="16" spans="1:9" x14ac:dyDescent="0.25">
      <c r="A16" s="43"/>
      <c r="B16" s="43" t="s">
        <v>77</v>
      </c>
      <c r="C16" s="43" t="s">
        <v>65</v>
      </c>
      <c r="D16" s="43" t="s">
        <v>78</v>
      </c>
      <c r="E16" s="43" t="s">
        <v>79</v>
      </c>
      <c r="F16" s="43" t="s">
        <v>80</v>
      </c>
      <c r="G16" s="43" t="s">
        <v>81</v>
      </c>
      <c r="H16" s="43" t="s">
        <v>82</v>
      </c>
      <c r="I16" s="43" t="s">
        <v>83</v>
      </c>
    </row>
    <row r="17" spans="1:9" x14ac:dyDescent="0.25">
      <c r="A17" s="41" t="s">
        <v>71</v>
      </c>
      <c r="B17" s="41">
        <v>-0.49377218673487966</v>
      </c>
      <c r="C17" s="41">
        <v>0.15315140036720032</v>
      </c>
      <c r="D17" s="41">
        <v>-3.2240788236411611</v>
      </c>
      <c r="E17" s="41">
        <v>2.640615844156164E-3</v>
      </c>
      <c r="F17" s="41">
        <v>-0.80408639986125485</v>
      </c>
      <c r="G17" s="41">
        <v>-0.18345797360850452</v>
      </c>
      <c r="H17" s="41">
        <v>-0.80408639986125485</v>
      </c>
      <c r="I17" s="41">
        <v>-0.18345797360850452</v>
      </c>
    </row>
    <row r="18" spans="1:9" ht="15.75" thickBot="1" x14ac:dyDescent="0.3">
      <c r="A18" s="42" t="s">
        <v>59</v>
      </c>
      <c r="B18" s="42">
        <v>0.42334602246485531</v>
      </c>
      <c r="C18" s="42">
        <v>0.34007607006145985</v>
      </c>
      <c r="D18" s="42">
        <v>1.2448568415541459</v>
      </c>
      <c r="E18" s="42">
        <v>0.22101162951388037</v>
      </c>
      <c r="F18" s="42">
        <v>-0.26571354755023457</v>
      </c>
      <c r="G18" s="42">
        <v>1.1124055924799452</v>
      </c>
      <c r="H18" s="42">
        <v>-0.26571354755023457</v>
      </c>
      <c r="I18" s="42">
        <v>1.1124055924799452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7" sqref="D7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60</v>
      </c>
    </row>
    <row r="2" spans="1:9" ht="15.75" thickBot="1" x14ac:dyDescent="0.3"/>
    <row r="3" spans="1:9" x14ac:dyDescent="0.25">
      <c r="A3" s="44" t="s">
        <v>61</v>
      </c>
      <c r="B3" s="44"/>
    </row>
    <row r="4" spans="1:9" x14ac:dyDescent="0.25">
      <c r="A4" s="41" t="s">
        <v>62</v>
      </c>
      <c r="B4" s="41">
        <v>0.75741123678733779</v>
      </c>
    </row>
    <row r="5" spans="1:9" x14ac:dyDescent="0.25">
      <c r="A5" s="41" t="s">
        <v>63</v>
      </c>
      <c r="B5" s="41">
        <v>0.57367178161172472</v>
      </c>
    </row>
    <row r="6" spans="1:9" x14ac:dyDescent="0.25">
      <c r="A6" s="41" t="s">
        <v>64</v>
      </c>
      <c r="B6" s="41">
        <v>0.56214939733096048</v>
      </c>
    </row>
    <row r="7" spans="1:9" x14ac:dyDescent="0.25">
      <c r="A7" s="41" t="s">
        <v>65</v>
      </c>
      <c r="B7" s="41">
        <v>0.28648370815028124</v>
      </c>
    </row>
    <row r="8" spans="1:9" ht="15.75" thickBot="1" x14ac:dyDescent="0.3">
      <c r="A8" s="42" t="s">
        <v>66</v>
      </c>
      <c r="B8" s="42">
        <v>39</v>
      </c>
    </row>
    <row r="10" spans="1:9" ht="15.75" thickBot="1" x14ac:dyDescent="0.3">
      <c r="A10" t="s">
        <v>67</v>
      </c>
    </row>
    <row r="11" spans="1:9" x14ac:dyDescent="0.25">
      <c r="A11" s="43"/>
      <c r="B11" s="43" t="s">
        <v>72</v>
      </c>
      <c r="C11" s="43" t="s">
        <v>73</v>
      </c>
      <c r="D11" s="43" t="s">
        <v>74</v>
      </c>
      <c r="E11" s="43" t="s">
        <v>75</v>
      </c>
      <c r="F11" s="43" t="s">
        <v>76</v>
      </c>
    </row>
    <row r="12" spans="1:9" x14ac:dyDescent="0.25">
      <c r="A12" s="41" t="s">
        <v>68</v>
      </c>
      <c r="B12" s="41">
        <v>1</v>
      </c>
      <c r="C12" s="41">
        <v>4.0862129089987862</v>
      </c>
      <c r="D12" s="41">
        <v>4.0862129089987862</v>
      </c>
      <c r="E12" s="41">
        <v>49.787593230112009</v>
      </c>
      <c r="F12" s="41">
        <v>2.3872961620773988E-8</v>
      </c>
    </row>
    <row r="13" spans="1:9" x14ac:dyDescent="0.25">
      <c r="A13" s="41" t="s">
        <v>69</v>
      </c>
      <c r="B13" s="41">
        <v>37</v>
      </c>
      <c r="C13" s="41">
        <v>3.0366978563148139</v>
      </c>
      <c r="D13" s="41">
        <v>8.2072915035535515E-2</v>
      </c>
      <c r="E13" s="41"/>
      <c r="F13" s="41"/>
    </row>
    <row r="14" spans="1:9" ht="15.75" thickBot="1" x14ac:dyDescent="0.3">
      <c r="A14" s="42" t="s">
        <v>70</v>
      </c>
      <c r="B14" s="42">
        <v>38</v>
      </c>
      <c r="C14" s="42">
        <v>7.1229107653136001</v>
      </c>
      <c r="D14" s="42"/>
      <c r="E14" s="42"/>
      <c r="F14" s="42"/>
    </row>
    <row r="15" spans="1:9" ht="15.75" thickBot="1" x14ac:dyDescent="0.3"/>
    <row r="16" spans="1:9" x14ac:dyDescent="0.25">
      <c r="A16" s="43"/>
      <c r="B16" s="43" t="s">
        <v>77</v>
      </c>
      <c r="C16" s="43" t="s">
        <v>65</v>
      </c>
      <c r="D16" s="43" t="s">
        <v>78</v>
      </c>
      <c r="E16" s="43" t="s">
        <v>79</v>
      </c>
      <c r="F16" s="43" t="s">
        <v>80</v>
      </c>
      <c r="G16" s="43" t="s">
        <v>81</v>
      </c>
      <c r="H16" s="43" t="s">
        <v>82</v>
      </c>
      <c r="I16" s="43" t="s">
        <v>83</v>
      </c>
    </row>
    <row r="17" spans="1:9" x14ac:dyDescent="0.25">
      <c r="A17" s="41" t="s">
        <v>71</v>
      </c>
      <c r="B17" s="41">
        <v>0.94780698115134299</v>
      </c>
      <c r="C17" s="41">
        <v>4.606346249405549E-2</v>
      </c>
      <c r="D17" s="41">
        <v>20.576112385682208</v>
      </c>
      <c r="E17" s="41">
        <v>7.5209143643108974E-22</v>
      </c>
      <c r="F17" s="41">
        <v>0.85447354062486358</v>
      </c>
      <c r="G17" s="41">
        <v>1.0411404216778224</v>
      </c>
      <c r="H17" s="41">
        <v>0.85447354062486358</v>
      </c>
      <c r="I17" s="41">
        <v>1.0411404216778224</v>
      </c>
    </row>
    <row r="18" spans="1:9" ht="15.75" thickBot="1" x14ac:dyDescent="0.3">
      <c r="A18" s="42" t="s">
        <v>59</v>
      </c>
      <c r="B18" s="42">
        <v>-0.72172582768052185</v>
      </c>
      <c r="C18" s="42">
        <v>0.10228493674130817</v>
      </c>
      <c r="D18" s="42">
        <v>-7.0560324000185846</v>
      </c>
      <c r="E18" s="42">
        <v>2.3872961620773902E-8</v>
      </c>
      <c r="F18" s="42">
        <v>-0.92897479558716989</v>
      </c>
      <c r="G18" s="42">
        <v>-0.51447685977387381</v>
      </c>
      <c r="H18" s="42">
        <v>-0.92897479558716989</v>
      </c>
      <c r="I18" s="42">
        <v>-0.51447685977387381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Regression Summary</vt:lpstr>
      <vt:lpstr>Data</vt:lpstr>
      <vt:lpstr>CGE (PC) </vt:lpstr>
      <vt:lpstr>CFE (PC) </vt:lpstr>
      <vt:lpstr>CE (PC) </vt:lpstr>
      <vt:lpstr>CGE (GDP) </vt:lpstr>
      <vt:lpstr>CFE (GDP) </vt:lpstr>
      <vt:lpstr>CE (GDP)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 Jiang</dc:creator>
  <cp:lastModifiedBy>Xue Jiang</cp:lastModifiedBy>
  <dcterms:created xsi:type="dcterms:W3CDTF">2013-09-17T08:53:04Z</dcterms:created>
  <dcterms:modified xsi:type="dcterms:W3CDTF">2013-12-31T20:16:35Z</dcterms:modified>
</cp:coreProperties>
</file>