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200" activeTab="4"/>
  </bookViews>
  <sheets>
    <sheet name="Sheet2" sheetId="1" r:id="rId1"/>
    <sheet name="Sheet1" sheetId="2" r:id="rId2"/>
    <sheet name="Public" sheetId="3" r:id="rId3"/>
    <sheet name="Private" sheetId="4" r:id="rId4"/>
    <sheet name="Synthetic Private" sheetId="5" r:id="rId5"/>
    <sheet name="Sheet3" sheetId="6" r:id="rId6"/>
    <sheet name="Sheet4" sheetId="7" r:id="rId7"/>
  </sheets>
  <definedNames/>
  <calcPr fullCalcOnLoad="1"/>
</workbook>
</file>

<file path=xl/sharedStrings.xml><?xml version="1.0" encoding="utf-8"?>
<sst xmlns="http://schemas.openxmlformats.org/spreadsheetml/2006/main" count="940" uniqueCount="312">
  <si>
    <t>Japan</t>
  </si>
  <si>
    <t>Average Household Expenditure</t>
  </si>
  <si>
    <t>Education</t>
  </si>
  <si>
    <t>Living Expenditure</t>
  </si>
  <si>
    <t>Source</t>
  </si>
  <si>
    <t xml:space="preserve">NSFIE </t>
  </si>
  <si>
    <t>YR90</t>
  </si>
  <si>
    <t>YR91</t>
  </si>
  <si>
    <t>YR92</t>
  </si>
  <si>
    <t>YR93</t>
  </si>
  <si>
    <t>YR94</t>
  </si>
  <si>
    <t>YR95</t>
  </si>
  <si>
    <t>YR96</t>
  </si>
  <si>
    <t>YR97</t>
  </si>
  <si>
    <t>YR98</t>
  </si>
  <si>
    <t>Argentina</t>
  </si>
  <si>
    <t>..</t>
  </si>
  <si>
    <t>Armenia</t>
  </si>
  <si>
    <t>Australia</t>
  </si>
  <si>
    <t>Austria</t>
  </si>
  <si>
    <t>Azerbaijan</t>
  </si>
  <si>
    <t>Belgium (FL.)</t>
  </si>
  <si>
    <t>Bolivia</t>
  </si>
  <si>
    <t>Canada</t>
  </si>
  <si>
    <t>Chile</t>
  </si>
  <si>
    <t>China</t>
  </si>
  <si>
    <t>Colombia</t>
  </si>
  <si>
    <t xml:space="preserve"> .. </t>
  </si>
  <si>
    <t>Cote d'Ivoire</t>
  </si>
  <si>
    <t>Cyprus</t>
  </si>
  <si>
    <t>Czech Republic</t>
  </si>
  <si>
    <t>Denmark</t>
  </si>
  <si>
    <t xml:space="preserve">Egypt, Arab Republic of </t>
  </si>
  <si>
    <t>Fiji</t>
  </si>
  <si>
    <t>Finland</t>
  </si>
  <si>
    <t>0.65</t>
  </si>
  <si>
    <t>France</t>
  </si>
  <si>
    <t>Georgia</t>
  </si>
  <si>
    <t>Germany</t>
  </si>
  <si>
    <t>Ghana</t>
  </si>
  <si>
    <t>Greece</t>
  </si>
  <si>
    <t>Haiti</t>
  </si>
  <si>
    <t>Honduras</t>
  </si>
  <si>
    <t>Hong Kong</t>
  </si>
  <si>
    <t>Hungary</t>
  </si>
  <si>
    <t>Iceland</t>
  </si>
  <si>
    <t>India</t>
  </si>
  <si>
    <t>Indonesia</t>
  </si>
  <si>
    <t xml:space="preserve">Iran, Islamic Republic of </t>
  </si>
  <si>
    <t>Ireland</t>
  </si>
  <si>
    <t>Israel</t>
  </si>
  <si>
    <t>Italy</t>
  </si>
  <si>
    <t>Jordan</t>
  </si>
  <si>
    <t>Kenya</t>
  </si>
  <si>
    <t xml:space="preserve">Korea, Republic of </t>
  </si>
  <si>
    <t>Kyrgyz Republic</t>
  </si>
  <si>
    <t>Lebanon</t>
  </si>
  <si>
    <t>Lesotho</t>
  </si>
  <si>
    <t>Malaysia</t>
  </si>
  <si>
    <t>Mauritius</t>
  </si>
  <si>
    <t>Mexico</t>
  </si>
  <si>
    <t>Netherlands</t>
  </si>
  <si>
    <t>Niger</t>
  </si>
  <si>
    <t>Norway</t>
  </si>
  <si>
    <t>1.56</t>
  </si>
  <si>
    <t>Oman</t>
  </si>
  <si>
    <t>Peru</t>
  </si>
  <si>
    <t>Philippines</t>
  </si>
  <si>
    <t>Portugal</t>
  </si>
  <si>
    <t>0.16</t>
  </si>
  <si>
    <t>Senegal</t>
  </si>
  <si>
    <t>Singapore</t>
  </si>
  <si>
    <t>South Africa</t>
  </si>
  <si>
    <t>Spain</t>
  </si>
  <si>
    <t>Sri Lanka</t>
  </si>
  <si>
    <t>Sweden</t>
  </si>
  <si>
    <t>Switzerland</t>
  </si>
  <si>
    <t>Thailand</t>
  </si>
  <si>
    <t>Turkey</t>
  </si>
  <si>
    <t>0.10</t>
  </si>
  <si>
    <t>Uganda</t>
  </si>
  <si>
    <t>United Kingdom</t>
  </si>
  <si>
    <t>0.30</t>
  </si>
  <si>
    <t>United States</t>
  </si>
  <si>
    <t>Vietnam</t>
  </si>
  <si>
    <t>Table 1.1:  Private Education Expenditures as a Percentage of GDP</t>
  </si>
  <si>
    <t>All Levels of Education</t>
  </si>
  <si>
    <t xml:space="preserve">Source:  World Bank, http://genderstats.worldbank.org/edstats/ThematicDataOnEducation/PrivateEducationExpenditure/tab11.xls. </t>
  </si>
  <si>
    <t>NE.CON.TETC.ZS</t>
  </si>
  <si>
    <t xml:space="preserve">Final consumption expenditure, etc. (% of GDP) </t>
  </si>
  <si>
    <t>AGO</t>
  </si>
  <si>
    <t>Angola</t>
  </si>
  <si>
    <t>ARG</t>
  </si>
  <si>
    <t>AUT</t>
  </si>
  <si>
    <t>BHR</t>
  </si>
  <si>
    <t>Bahrain</t>
  </si>
  <si>
    <t>BGD</t>
  </si>
  <si>
    <t>Bangladesh</t>
  </si>
  <si>
    <t>BRB</t>
  </si>
  <si>
    <t>Barbados</t>
  </si>
  <si>
    <t>BLZ</t>
  </si>
  <si>
    <t>Belize</t>
  </si>
  <si>
    <t>BEN</t>
  </si>
  <si>
    <t>Benin</t>
  </si>
  <si>
    <t>BOL</t>
  </si>
  <si>
    <t>BGR</t>
  </si>
  <si>
    <t>Bulgaria</t>
  </si>
  <si>
    <t>BDI</t>
  </si>
  <si>
    <t>Burundi</t>
  </si>
  <si>
    <t>KHM</t>
  </si>
  <si>
    <t>Cambodia</t>
  </si>
  <si>
    <t>CMR</t>
  </si>
  <si>
    <t>Cameroon</t>
  </si>
  <si>
    <t>CAN</t>
  </si>
  <si>
    <t>CPV</t>
  </si>
  <si>
    <t>Cape Verde</t>
  </si>
  <si>
    <t>CAF</t>
  </si>
  <si>
    <t>Central African Republic</t>
  </si>
  <si>
    <t>TCD</t>
  </si>
  <si>
    <t>Chad</t>
  </si>
  <si>
    <t>CHL</t>
  </si>
  <si>
    <t>CHN</t>
  </si>
  <si>
    <t>COL</t>
  </si>
  <si>
    <t>COM</t>
  </si>
  <si>
    <t>Comoros</t>
  </si>
  <si>
    <t>COG</t>
  </si>
  <si>
    <t>Congo, Rep.</t>
  </si>
  <si>
    <t>CIV</t>
  </si>
  <si>
    <t>HRV</t>
  </si>
  <si>
    <t>Croatia</t>
  </si>
  <si>
    <t>CZE</t>
  </si>
  <si>
    <t>DNK</t>
  </si>
  <si>
    <t>DJI</t>
  </si>
  <si>
    <t>Djibouti</t>
  </si>
  <si>
    <t>DOM</t>
  </si>
  <si>
    <t>Dominican Republic</t>
  </si>
  <si>
    <t>SLV</t>
  </si>
  <si>
    <t>El Salvador</t>
  </si>
  <si>
    <t>ERI</t>
  </si>
  <si>
    <t>Eritrea</t>
  </si>
  <si>
    <t>EST</t>
  </si>
  <si>
    <t>Estonia</t>
  </si>
  <si>
    <t>ETH</t>
  </si>
  <si>
    <t>Ethiopia</t>
  </si>
  <si>
    <t>FJI</t>
  </si>
  <si>
    <t>FIN</t>
  </si>
  <si>
    <t>FRA</t>
  </si>
  <si>
    <t>GAB</t>
  </si>
  <si>
    <t>Gabon</t>
  </si>
  <si>
    <t>GEO</t>
  </si>
  <si>
    <t>DEU</t>
  </si>
  <si>
    <t>GRC</t>
  </si>
  <si>
    <t>GTM</t>
  </si>
  <si>
    <t>Guatemala</t>
  </si>
  <si>
    <t>GIN</t>
  </si>
  <si>
    <t>Guinea</t>
  </si>
  <si>
    <t>GUY</t>
  </si>
  <si>
    <t>Guyana</t>
  </si>
  <si>
    <t>HND</t>
  </si>
  <si>
    <t>HUN</t>
  </si>
  <si>
    <t>ISL</t>
  </si>
  <si>
    <t>IND</t>
  </si>
  <si>
    <t>IRN</t>
  </si>
  <si>
    <t>Iran, Islamic Rep.</t>
  </si>
  <si>
    <t>IRL</t>
  </si>
  <si>
    <t>ISR</t>
  </si>
  <si>
    <t>ITA</t>
  </si>
  <si>
    <t>JAM</t>
  </si>
  <si>
    <t>Jamaica</t>
  </si>
  <si>
    <t>JPN</t>
  </si>
  <si>
    <t>JOR</t>
  </si>
  <si>
    <t>KEN</t>
  </si>
  <si>
    <t>KOR</t>
  </si>
  <si>
    <t>Korea, Rep.</t>
  </si>
  <si>
    <t>LAO</t>
  </si>
  <si>
    <t>Lao PDR</t>
  </si>
  <si>
    <t>LVA</t>
  </si>
  <si>
    <t>Latvia</t>
  </si>
  <si>
    <t>LBN</t>
  </si>
  <si>
    <t>LSO</t>
  </si>
  <si>
    <t>MAC</t>
  </si>
  <si>
    <t>Macao, China</t>
  </si>
  <si>
    <t>MDG</t>
  </si>
  <si>
    <t>Madagascar</t>
  </si>
  <si>
    <t>MWI</t>
  </si>
  <si>
    <t>Malawi</t>
  </si>
  <si>
    <t>MLI</t>
  </si>
  <si>
    <t>Mali</t>
  </si>
  <si>
    <t>MLT</t>
  </si>
  <si>
    <t>Malta</t>
  </si>
  <si>
    <t>MRT</t>
  </si>
  <si>
    <t>Mauritania</t>
  </si>
  <si>
    <t>MUS</t>
  </si>
  <si>
    <t>MEX</t>
  </si>
  <si>
    <t>MOZ</t>
  </si>
  <si>
    <t>Mozambique</t>
  </si>
  <si>
    <t>NAM</t>
  </si>
  <si>
    <t>Namibia</t>
  </si>
  <si>
    <t>NPL</t>
  </si>
  <si>
    <t>Nepal</t>
  </si>
  <si>
    <t>NLD</t>
  </si>
  <si>
    <t>NZL</t>
  </si>
  <si>
    <t>New Zealand</t>
  </si>
  <si>
    <t>NIC</t>
  </si>
  <si>
    <t>Nicaragua</t>
  </si>
  <si>
    <t>NOR</t>
  </si>
  <si>
    <t>OMN</t>
  </si>
  <si>
    <t>PAK</t>
  </si>
  <si>
    <t>Pakistan</t>
  </si>
  <si>
    <t>PAN</t>
  </si>
  <si>
    <t>Panama</t>
  </si>
  <si>
    <t>PNG</t>
  </si>
  <si>
    <t>Papua New Guinea</t>
  </si>
  <si>
    <t>PRY</t>
  </si>
  <si>
    <t>Paraguay</t>
  </si>
  <si>
    <t>PER</t>
  </si>
  <si>
    <t>PHL</t>
  </si>
  <si>
    <t>POL</t>
  </si>
  <si>
    <t>Poland</t>
  </si>
  <si>
    <t>ROM</t>
  </si>
  <si>
    <t>Romania</t>
  </si>
  <si>
    <t>RUS</t>
  </si>
  <si>
    <t>Russian Federation</t>
  </si>
  <si>
    <t>RWA</t>
  </si>
  <si>
    <t>Rwanda</t>
  </si>
  <si>
    <t>SAU</t>
  </si>
  <si>
    <t>Saudi Arabia</t>
  </si>
  <si>
    <t>SEN</t>
  </si>
  <si>
    <t>SLE</t>
  </si>
  <si>
    <t>Sierra Leone</t>
  </si>
  <si>
    <t>ZAF</t>
  </si>
  <si>
    <t>ESP</t>
  </si>
  <si>
    <t>LKA</t>
  </si>
  <si>
    <t>LCA</t>
  </si>
  <si>
    <t>St. Lucia</t>
  </si>
  <si>
    <t>SWZ</t>
  </si>
  <si>
    <t>Swaziland</t>
  </si>
  <si>
    <t>SWE</t>
  </si>
  <si>
    <t>CHE</t>
  </si>
  <si>
    <t>SYR</t>
  </si>
  <si>
    <t>Syrian Arab Republic</t>
  </si>
  <si>
    <t>TJK</t>
  </si>
  <si>
    <t>Tajikistan</t>
  </si>
  <si>
    <t>TZA</t>
  </si>
  <si>
    <t>Tanzania</t>
  </si>
  <si>
    <t>THA</t>
  </si>
  <si>
    <t>TGO</t>
  </si>
  <si>
    <t>Togo</t>
  </si>
  <si>
    <t>TTO</t>
  </si>
  <si>
    <t>Trinidad and Tobago</t>
  </si>
  <si>
    <t>TUN</t>
  </si>
  <si>
    <t>Tunisia</t>
  </si>
  <si>
    <t>TUR</t>
  </si>
  <si>
    <t>UKR</t>
  </si>
  <si>
    <t>Ukraine</t>
  </si>
  <si>
    <t>ARE</t>
  </si>
  <si>
    <t>United Arab Emirates</t>
  </si>
  <si>
    <t>GBR</t>
  </si>
  <si>
    <t>USA</t>
  </si>
  <si>
    <t>URY</t>
  </si>
  <si>
    <t>Uruguay</t>
  </si>
  <si>
    <t>VUT</t>
  </si>
  <si>
    <t>Vanuatu</t>
  </si>
  <si>
    <t>ZMB</t>
  </si>
  <si>
    <t>Zambia</t>
  </si>
  <si>
    <t>ZWE</t>
  </si>
  <si>
    <t>Zimbabwe</t>
  </si>
  <si>
    <t>Series Code</t>
  </si>
  <si>
    <t>Series Name</t>
  </si>
  <si>
    <t>Country Code</t>
  </si>
  <si>
    <t>Country Name</t>
  </si>
  <si>
    <t>Public ed exp/GDP</t>
  </si>
  <si>
    <t>Exp/GDP</t>
  </si>
  <si>
    <t>Public Ed/Exp</t>
  </si>
  <si>
    <t xml:space="preserve">Population ages 0-14 (% of total) </t>
  </si>
  <si>
    <t xml:space="preserve">GDP per capita, PPP (constant 1995 international $) </t>
  </si>
  <si>
    <t>WDI Data on Ed for 1998</t>
  </si>
  <si>
    <t>ln GDP/N</t>
  </si>
  <si>
    <t xml:space="preserve">ln GDP per capita, PPP (constant 1995 international $) </t>
  </si>
  <si>
    <t>Private ed over final con exp</t>
  </si>
  <si>
    <t>average</t>
  </si>
  <si>
    <t>Per Capita GDP, PPP, 1995 Prices</t>
  </si>
  <si>
    <t>Private</t>
  </si>
  <si>
    <t>Public</t>
  </si>
  <si>
    <t>Less than $1,000</t>
  </si>
  <si>
    <t>$1,000-4,999</t>
  </si>
  <si>
    <t>$5,000-9,999</t>
  </si>
  <si>
    <t>$10,000 or more</t>
  </si>
  <si>
    <t xml:space="preserve">Source:  WDI 2004.  </t>
  </si>
  <si>
    <t>Education Expenditure as a Percent of Final Consumption Expenditure, 2000, 152 Countries.</t>
  </si>
  <si>
    <t>Note:  Private based on data for 27 countries; public on data for 111 countries.</t>
  </si>
  <si>
    <t>Brazil (1996)</t>
  </si>
  <si>
    <t>France (1995)</t>
  </si>
  <si>
    <t>Indonesia (2001)</t>
  </si>
  <si>
    <t>Taiwan (1998)</t>
  </si>
  <si>
    <t>Thailand (1996)</t>
  </si>
  <si>
    <t>US (2001)</t>
  </si>
  <si>
    <t>Japan(1999)</t>
  </si>
  <si>
    <t>Education Expenditure</t>
  </si>
  <si>
    <t>EDUCATION (MEANS, UNSMOOTHED, normalized:  Consumption of adult)</t>
  </si>
  <si>
    <t xml:space="preserve"> 6-17</t>
  </si>
  <si>
    <t>Japan (1999)</t>
  </si>
  <si>
    <t>US    (2001)</t>
  </si>
  <si>
    <t>Age</t>
  </si>
  <si>
    <t xml:space="preserve">"Lifetime" private spending on education relative to annual consumption by adults. </t>
  </si>
  <si>
    <t xml:space="preserve">Note:  Values are estimates for synthetic cohorts of children assuming that they received the average private spending at each age found in the cross-section in the indicated year.  Values are expressed relative to average annual total private consumption of adults.  </t>
  </si>
  <si>
    <t xml:space="preserve"> 0-5</t>
  </si>
  <si>
    <t xml:space="preserve"> 18+</t>
  </si>
  <si>
    <t xml:space="preserve"> Total</t>
  </si>
  <si>
    <t>Public/C 1998</t>
  </si>
  <si>
    <t xml:space="preserve">Source for public is WDI.  Brazil, Taiwan, and Thailand not available from this source. </t>
  </si>
  <si>
    <t>Question:  Does private just include household expenditure or does it include all private, e.g., endowment funding.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</si>
</sst>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2">
    <font>
      <sz val="10"/>
      <name val="Arial"/>
      <family val="0"/>
    </font>
    <font>
      <sz val="8"/>
      <name val="Arial"/>
      <family val="0"/>
    </font>
    <font>
      <sz val="8"/>
      <color indexed="1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21" applyFont="1" applyFill="1" applyBorder="1" applyAlignment="1">
      <alignment horizontal="center"/>
      <protection/>
    </xf>
    <xf numFmtId="164" fontId="3" fillId="2" borderId="2" xfId="21" applyNumberFormat="1" applyFont="1" applyFill="1" applyBorder="1" applyAlignment="1">
      <alignment horizontal="centerContinuous"/>
      <protection/>
    </xf>
    <xf numFmtId="164" fontId="3" fillId="2" borderId="1" xfId="21" applyNumberFormat="1" applyFont="1" applyFill="1" applyBorder="1" applyAlignment="1">
      <alignment horizontal="centerContinuous"/>
      <protection/>
    </xf>
    <xf numFmtId="164" fontId="3" fillId="2" borderId="1" xfId="21" applyNumberFormat="1" applyFont="1" applyFill="1" applyBorder="1" applyAlignment="1">
      <alignment horizontal="center"/>
      <protection/>
    </xf>
    <xf numFmtId="2" fontId="4" fillId="3" borderId="1" xfId="21" applyNumberFormat="1" applyFont="1" applyFill="1" applyBorder="1" applyAlignment="1">
      <alignment/>
      <protection/>
    </xf>
    <xf numFmtId="2" fontId="2" fillId="3" borderId="1" xfId="21" applyNumberFormat="1" applyFont="1" applyFill="1" applyBorder="1" applyAlignment="1">
      <alignment horizontal="center"/>
      <protection/>
    </xf>
    <xf numFmtId="2" fontId="2" fillId="3" borderId="1" xfId="0" applyNumberFormat="1" applyFont="1" applyFill="1" applyBorder="1" applyAlignment="1">
      <alignment horizontal="center"/>
    </xf>
    <xf numFmtId="2" fontId="2" fillId="3" borderId="1" xfId="17" applyNumberFormat="1" applyFont="1" applyFill="1" applyBorder="1" applyAlignment="1">
      <alignment horizontal="center"/>
    </xf>
    <xf numFmtId="2" fontId="4" fillId="3" borderId="0" xfId="21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_Educ Priv Exp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Ed and Income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Public!$I$4:$I$114</c:f>
              <c:numCache/>
            </c:numRef>
          </c:xVal>
          <c:yVal>
            <c:numRef>
              <c:f>Public!$G$4:$G$114</c:f>
              <c:numCache/>
            </c:numRef>
          </c:yVal>
          <c:smooth val="0"/>
        </c:ser>
        <c:axId val="46907941"/>
        <c:axId val="19518286"/>
      </c:scatterChart>
      <c:valAx>
        <c:axId val="46907941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GDP per Capita (natural log, PPP)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18286"/>
        <c:crosses val="autoZero"/>
        <c:crossBetween val="midCat"/>
        <c:dispUnits/>
      </c:valAx>
      <c:valAx>
        <c:axId val="19518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Public Education Expenditure as a Percent of Final Consumption Expenditure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07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Ed and Age Structure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Public!$J$4:$J$114</c:f>
              <c:numCache/>
            </c:numRef>
          </c:xVal>
          <c:yVal>
            <c:numRef>
              <c:f>Public!$G$4:$G$114</c:f>
              <c:numCache/>
            </c:numRef>
          </c:yVal>
          <c:smooth val="0"/>
        </c:ser>
        <c:axId val="41446847"/>
        <c:axId val="37477304"/>
      </c:scatterChart>
      <c:valAx>
        <c:axId val="41446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 under 15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7304"/>
        <c:crosses val="autoZero"/>
        <c:crossBetween val="midCat"/>
        <c:dispUnits/>
      </c:valAx>
      <c:valAx>
        <c:axId val="37477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Public Education/Final Consumption Expenditure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6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Education Spending, Selected Countries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Sheet3!$B$6</c:f>
              <c:strCache>
                <c:ptCount val="1"/>
                <c:pt idx="0">
                  <c:v>Brazil (1996)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Sheet3!$A$7:$A$36</c:f>
              <c:numCache/>
            </c:numRef>
          </c:cat>
          <c:val>
            <c:numRef>
              <c:f>Sheet3!$B$7:$B$36</c:f>
              <c:numCache/>
            </c:numRef>
          </c:val>
          <c:smooth val="0"/>
        </c:ser>
        <c:ser>
          <c:idx val="1"/>
          <c:order val="1"/>
          <c:tx>
            <c:strRef>
              <c:f>Sheet3!$C$6</c:f>
              <c:strCache>
                <c:ptCount val="1"/>
                <c:pt idx="0">
                  <c:v>France (1995)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Sheet3!$A$7:$A$36</c:f>
              <c:numCache/>
            </c:numRef>
          </c:cat>
          <c:val>
            <c:numRef>
              <c:f>Sheet3!$C$7:$C$36</c:f>
              <c:numCache/>
            </c:numRef>
          </c:val>
          <c:smooth val="0"/>
        </c:ser>
        <c:ser>
          <c:idx val="2"/>
          <c:order val="2"/>
          <c:tx>
            <c:strRef>
              <c:f>Sheet3!$D$6</c:f>
              <c:strCache>
                <c:ptCount val="1"/>
                <c:pt idx="0">
                  <c:v>Indonesia (2001)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Sheet3!$A$7:$A$36</c:f>
              <c:numCache/>
            </c:numRef>
          </c:cat>
          <c:val>
            <c:numRef>
              <c:f>Sheet3!$D$7:$D$36</c:f>
              <c:numCache/>
            </c:numRef>
          </c:val>
          <c:smooth val="0"/>
        </c:ser>
        <c:ser>
          <c:idx val="3"/>
          <c:order val="3"/>
          <c:tx>
            <c:strRef>
              <c:f>Sheet3!$E$6</c:f>
              <c:strCache>
                <c:ptCount val="1"/>
                <c:pt idx="0">
                  <c:v>Taiwan (1998)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Sheet3!$A$7:$A$36</c:f>
              <c:numCache/>
            </c:numRef>
          </c:cat>
          <c:val>
            <c:numRef>
              <c:f>Sheet3!$E$7:$E$36</c:f>
              <c:numCache/>
            </c:numRef>
          </c:val>
          <c:smooth val="0"/>
        </c:ser>
        <c:ser>
          <c:idx val="4"/>
          <c:order val="4"/>
          <c:tx>
            <c:strRef>
              <c:f>Sheet3!$F$6</c:f>
              <c:strCache>
                <c:ptCount val="1"/>
                <c:pt idx="0">
                  <c:v>Thailand (1996)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Sheet3!$A$7:$A$36</c:f>
              <c:numCache/>
            </c:numRef>
          </c:cat>
          <c:val>
            <c:numRef>
              <c:f>Sheet3!$F$7:$F$36</c:f>
              <c:numCache/>
            </c:numRef>
          </c:val>
          <c:smooth val="0"/>
        </c:ser>
        <c:ser>
          <c:idx val="5"/>
          <c:order val="5"/>
          <c:tx>
            <c:strRef>
              <c:f>Sheet3!$G$6</c:f>
              <c:strCache>
                <c:ptCount val="1"/>
                <c:pt idx="0">
                  <c:v>US (2001)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Sheet3!$A$7:$A$36</c:f>
              <c:numCache/>
            </c:numRef>
          </c:cat>
          <c:val>
            <c:numRef>
              <c:f>Sheet3!$G$7:$G$36</c:f>
              <c:numCache/>
            </c:numRef>
          </c:val>
          <c:smooth val="0"/>
        </c:ser>
        <c:ser>
          <c:idx val="6"/>
          <c:order val="6"/>
          <c:tx>
            <c:strRef>
              <c:f>Sheet3!$H$6</c:f>
              <c:strCache>
                <c:ptCount val="1"/>
                <c:pt idx="0">
                  <c:v>Japan(1999)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Sheet3!$A$7:$A$36</c:f>
              <c:numCache/>
            </c:numRef>
          </c:cat>
          <c:val>
            <c:numRef>
              <c:f>Sheet3!$H$7:$H$36</c:f>
              <c:numCache/>
            </c:numRef>
          </c:val>
          <c:smooth val="0"/>
        </c:ser>
        <c:marker val="1"/>
        <c:axId val="1751417"/>
        <c:axId val="15762754"/>
      </c:lineChart>
      <c:catAx>
        <c:axId val="175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recipient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62754"/>
        <c:crosses val="autoZero"/>
        <c:auto val="1"/>
        <c:lblOffset val="100"/>
        <c:noMultiLvlLbl val="0"/>
      </c:catAx>
      <c:valAx>
        <c:axId val="157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Spending/Consumption of average adult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Ed Exp vs GDP/N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Sheet4!$A$3:$A$28</c:f>
              <c:numCache/>
            </c:numRef>
          </c:xVal>
          <c:yVal>
            <c:numRef>
              <c:f>Sheet4!$C$3:$C$28</c:f>
              <c:numCache/>
            </c:numRef>
          </c:yVal>
          <c:smooth val="0"/>
        </c:ser>
        <c:axId val="7647059"/>
        <c:axId val="1714668"/>
      </c:scatterChart>
      <c:valAx>
        <c:axId val="7647059"/>
        <c:scaling>
          <c:orientation val="minMax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GDPPC PPP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4668"/>
        <c:crosses val="autoZero"/>
        <c:crossBetween val="midCat"/>
        <c:dispUnits/>
      </c:valAx>
      <c:valAx>
        <c:axId val="171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Private Ed/Final Cons Exp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47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Ed Exp vs % &lt;15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Sheet4!$B$3:$B$28</c:f>
              <c:numCache/>
            </c:numRef>
          </c:xVal>
          <c:yVal>
            <c:numRef>
              <c:f>Sheet4!$C$3:$C$28</c:f>
              <c:numCache/>
            </c:numRef>
          </c:yVal>
          <c:smooth val="0"/>
        </c:ser>
        <c:axId val="15432013"/>
        <c:axId val="4670390"/>
      </c:scatterChart>
      <c:valAx>
        <c:axId val="1543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Under 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0390"/>
        <c:crosses val="autoZero"/>
        <c:crossBetween val="midCat"/>
        <c:dispUnits/>
      </c:valAx>
      <c:valAx>
        <c:axId val="467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Private Ed/Final Con Exp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32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13</xdr:row>
      <xdr:rowOff>95250</xdr:rowOff>
    </xdr:from>
    <xdr:to>
      <xdr:col>18</xdr:col>
      <xdr:colOff>152400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457950" y="28384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533400</xdr:colOff>
      <xdr:row>25</xdr:row>
      <xdr:rowOff>66675</xdr:rowOff>
    </xdr:from>
    <xdr:to>
      <xdr:col>19</xdr:col>
      <xdr:colOff>323850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7239000" y="4752975"/>
        <a:ext cx="46672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9</xdr:row>
      <xdr:rowOff>95250</xdr:rowOff>
    </xdr:from>
    <xdr:to>
      <xdr:col>16</xdr:col>
      <xdr:colOff>142875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229225" y="1552575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76200</xdr:rowOff>
    </xdr:from>
    <xdr:to>
      <xdr:col>11</xdr:col>
      <xdr:colOff>238125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2276475" y="238125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16</xdr:row>
      <xdr:rowOff>57150</xdr:rowOff>
    </xdr:from>
    <xdr:to>
      <xdr:col>11</xdr:col>
      <xdr:colOff>409575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447925" y="2647950"/>
        <a:ext cx="46672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C8"/>
    </sheetView>
  </sheetViews>
  <sheetFormatPr defaultColWidth="9.140625" defaultRowHeight="12.75"/>
  <cols>
    <col min="1" max="1" width="15.8515625" style="0" customWidth="1"/>
  </cols>
  <sheetData>
    <row r="1" ht="12.75">
      <c r="A1" t="s">
        <v>289</v>
      </c>
    </row>
    <row r="2" spans="1:4" ht="12.75">
      <c r="A2" t="s">
        <v>281</v>
      </c>
      <c r="B2" s="13" t="s">
        <v>282</v>
      </c>
      <c r="C2" s="13" t="s">
        <v>283</v>
      </c>
      <c r="D2" s="13"/>
    </row>
    <row r="3" spans="1:4" ht="12.75">
      <c r="A3" t="s">
        <v>284</v>
      </c>
      <c r="B3" s="14"/>
      <c r="C3" s="14">
        <f>100*AVERAGE(Public!G4:G19)</f>
        <v>2.9804641684034077</v>
      </c>
      <c r="D3" s="14"/>
    </row>
    <row r="4" spans="1:4" ht="12.75">
      <c r="A4" s="15" t="s">
        <v>285</v>
      </c>
      <c r="B4" s="16">
        <f>AVERAGE(Private!O5:O10)</f>
        <v>2.654029709113613</v>
      </c>
      <c r="C4" s="14">
        <f>100*AVERAGE(Public!G20:G60)</f>
        <v>4.527753283392437</v>
      </c>
      <c r="D4" s="14"/>
    </row>
    <row r="5" spans="1:4" ht="12.75">
      <c r="A5" t="s">
        <v>286</v>
      </c>
      <c r="B5" s="16"/>
      <c r="C5" s="14">
        <f>100*AVERAGE(Public!G61:G83)</f>
        <v>5.901626199165332</v>
      </c>
      <c r="D5" s="14"/>
    </row>
    <row r="6" spans="1:4" ht="12.75">
      <c r="A6" t="s">
        <v>287</v>
      </c>
      <c r="B6" s="14">
        <f>AVERAGE(Private!O11:O30)</f>
        <v>0.7774072013193206</v>
      </c>
      <c r="C6" s="14">
        <f>100*AVERAGE(Public!G84:G114)</f>
        <v>6.977888785086452</v>
      </c>
      <c r="D6" s="14"/>
    </row>
    <row r="7" ht="12.75">
      <c r="A7" t="s">
        <v>288</v>
      </c>
    </row>
    <row r="8" ht="12.75">
      <c r="A8" t="s">
        <v>290</v>
      </c>
    </row>
  </sheetData>
  <mergeCells count="1"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7" sqref="A7"/>
    </sheetView>
  </sheetViews>
  <sheetFormatPr defaultColWidth="9.140625" defaultRowHeight="12.75"/>
  <cols>
    <col min="1" max="1" width="8.140625" style="0" customWidth="1"/>
    <col min="2" max="2" width="7.57421875" style="0" customWidth="1"/>
  </cols>
  <sheetData>
    <row r="1" ht="12.75">
      <c r="A1" t="s">
        <v>1</v>
      </c>
    </row>
    <row r="2" spans="3:6" ht="12.75">
      <c r="C2" t="s">
        <v>2</v>
      </c>
      <c r="D2" t="s">
        <v>3</v>
      </c>
      <c r="F2" t="s">
        <v>4</v>
      </c>
    </row>
    <row r="3" spans="1:6" ht="12.75">
      <c r="A3" t="s">
        <v>0</v>
      </c>
      <c r="B3">
        <v>1999</v>
      </c>
      <c r="C3">
        <v>11518</v>
      </c>
      <c r="D3">
        <v>294628</v>
      </c>
      <c r="E3">
        <f>C3/D3</f>
        <v>0.0390933651927176</v>
      </c>
      <c r="F3" t="s">
        <v>5</v>
      </c>
    </row>
    <row r="4" spans="1:6" ht="12.75">
      <c r="A4" t="s">
        <v>0</v>
      </c>
      <c r="B4">
        <v>1994</v>
      </c>
      <c r="C4">
        <v>18284</v>
      </c>
      <c r="D4">
        <v>344066</v>
      </c>
      <c r="E4">
        <f>C4/D4</f>
        <v>0.05314096714002546</v>
      </c>
      <c r="F4" t="s">
        <v>5</v>
      </c>
    </row>
    <row r="5" spans="1:6" ht="12.75">
      <c r="A5" t="s">
        <v>0</v>
      </c>
      <c r="B5">
        <v>1989</v>
      </c>
      <c r="C5">
        <v>14527</v>
      </c>
      <c r="D5">
        <v>305196</v>
      </c>
      <c r="E5">
        <f>C5/D5</f>
        <v>0.04759892003827049</v>
      </c>
      <c r="F5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92">
      <selection activeCell="D101" sqref="D101"/>
    </sheetView>
  </sheetViews>
  <sheetFormatPr defaultColWidth="9.140625" defaultRowHeight="12.75"/>
  <sheetData>
    <row r="1" ht="12.75">
      <c r="A1" t="s">
        <v>276</v>
      </c>
    </row>
    <row r="3" spans="1:10" ht="63" customHeight="1">
      <c r="A3" s="11" t="s">
        <v>267</v>
      </c>
      <c r="B3" s="11" t="s">
        <v>268</v>
      </c>
      <c r="C3" s="11" t="s">
        <v>269</v>
      </c>
      <c r="D3" s="11" t="s">
        <v>270</v>
      </c>
      <c r="E3" s="11" t="s">
        <v>271</v>
      </c>
      <c r="F3" s="11" t="s">
        <v>272</v>
      </c>
      <c r="G3" s="11" t="s">
        <v>273</v>
      </c>
      <c r="H3" s="11" t="s">
        <v>275</v>
      </c>
      <c r="I3" s="11" t="s">
        <v>277</v>
      </c>
      <c r="J3" s="11" t="s">
        <v>274</v>
      </c>
    </row>
    <row r="4" spans="1:10" ht="12.75" customHeight="1">
      <c r="A4" t="s">
        <v>88</v>
      </c>
      <c r="B4" t="s">
        <v>89</v>
      </c>
      <c r="C4" t="s">
        <v>243</v>
      </c>
      <c r="D4" t="s">
        <v>244</v>
      </c>
      <c r="E4" s="10">
        <v>2.171716355</v>
      </c>
      <c r="F4" s="10">
        <v>100.841995065713</v>
      </c>
      <c r="G4">
        <f aca="true" t="shared" si="0" ref="G4:G35">E4/F4</f>
        <v>0.021535832899624963</v>
      </c>
      <c r="H4" s="10">
        <v>459.183687453674</v>
      </c>
      <c r="I4" s="10">
        <f aca="true" t="shared" si="1" ref="I4:I35">LN(H4)</f>
        <v>6.129450320536552</v>
      </c>
      <c r="J4" s="10">
        <v>45.5348623879482</v>
      </c>
    </row>
    <row r="5" spans="1:10" ht="12.75" customHeight="1">
      <c r="A5" t="s">
        <v>88</v>
      </c>
      <c r="B5" t="s">
        <v>89</v>
      </c>
      <c r="C5" t="s">
        <v>228</v>
      </c>
      <c r="D5" t="s">
        <v>229</v>
      </c>
      <c r="E5" s="10">
        <v>0.999978694</v>
      </c>
      <c r="F5" s="10">
        <v>101.61102281359</v>
      </c>
      <c r="G5">
        <f t="shared" si="0"/>
        <v>0.00984124228170113</v>
      </c>
      <c r="H5" s="10">
        <v>463.498219813703</v>
      </c>
      <c r="I5" s="10">
        <f t="shared" si="1"/>
        <v>6.1388025442514</v>
      </c>
      <c r="J5" s="10">
        <v>44.3457298343685</v>
      </c>
    </row>
    <row r="6" spans="1:10" ht="12.75" customHeight="1">
      <c r="A6" t="s">
        <v>88</v>
      </c>
      <c r="B6" t="s">
        <v>89</v>
      </c>
      <c r="C6" t="s">
        <v>184</v>
      </c>
      <c r="D6" t="s">
        <v>185</v>
      </c>
      <c r="E6" s="10">
        <v>4.58961792</v>
      </c>
      <c r="F6" s="10">
        <v>92.5381792040204</v>
      </c>
      <c r="G6">
        <f t="shared" si="0"/>
        <v>0.04959701994871973</v>
      </c>
      <c r="H6" s="10">
        <v>547.798519183043</v>
      </c>
      <c r="I6" s="10">
        <f t="shared" si="1"/>
        <v>6.305907553618027</v>
      </c>
      <c r="J6" s="10">
        <v>45.064583903278</v>
      </c>
    </row>
    <row r="7" spans="1:10" ht="12.75" customHeight="1">
      <c r="A7" t="s">
        <v>88</v>
      </c>
      <c r="B7" t="s">
        <v>89</v>
      </c>
      <c r="C7" t="s">
        <v>142</v>
      </c>
      <c r="D7" t="s">
        <v>143</v>
      </c>
      <c r="E7" s="10">
        <v>4.259579657</v>
      </c>
      <c r="F7" s="10">
        <v>92.2703121227612</v>
      </c>
      <c r="G7">
        <f t="shared" si="0"/>
        <v>0.04616414054536669</v>
      </c>
      <c r="H7" s="10">
        <v>559.068185872345</v>
      </c>
      <c r="I7" s="10">
        <f t="shared" si="1"/>
        <v>6.326271444021082</v>
      </c>
      <c r="J7" s="10">
        <v>45.4254364410929</v>
      </c>
    </row>
    <row r="8" spans="1:10" ht="12.75" customHeight="1">
      <c r="A8" t="s">
        <v>88</v>
      </c>
      <c r="B8" t="s">
        <v>89</v>
      </c>
      <c r="C8" t="s">
        <v>107</v>
      </c>
      <c r="D8" t="s">
        <v>108</v>
      </c>
      <c r="E8" s="10">
        <v>3.943318192</v>
      </c>
      <c r="F8" s="10">
        <v>102.880421102815</v>
      </c>
      <c r="G8">
        <f t="shared" si="0"/>
        <v>0.03832914124699382</v>
      </c>
      <c r="H8" s="10">
        <v>577.240804505111</v>
      </c>
      <c r="I8" s="10">
        <f t="shared" si="1"/>
        <v>6.35825951827682</v>
      </c>
      <c r="J8" s="10">
        <v>46.4329814447159</v>
      </c>
    </row>
    <row r="9" spans="1:10" ht="12.75" customHeight="1">
      <c r="A9" t="s">
        <v>88</v>
      </c>
      <c r="B9" t="s">
        <v>89</v>
      </c>
      <c r="C9" t="s">
        <v>241</v>
      </c>
      <c r="D9" t="s">
        <v>242</v>
      </c>
      <c r="E9" s="10">
        <v>2.125757705</v>
      </c>
      <c r="F9" s="10">
        <v>93.6119539094998</v>
      </c>
      <c r="G9">
        <f t="shared" si="0"/>
        <v>0.022708186467885236</v>
      </c>
      <c r="H9" s="10">
        <v>652.701129053405</v>
      </c>
      <c r="I9" s="10">
        <f t="shared" si="1"/>
        <v>6.481119335459509</v>
      </c>
      <c r="J9" s="10">
        <v>40.1651081606006</v>
      </c>
    </row>
    <row r="10" spans="1:10" ht="12.75" customHeight="1">
      <c r="A10" t="s">
        <v>88</v>
      </c>
      <c r="B10" t="s">
        <v>89</v>
      </c>
      <c r="C10" t="s">
        <v>186</v>
      </c>
      <c r="D10" t="s">
        <v>187</v>
      </c>
      <c r="E10" s="10">
        <v>2.866499065</v>
      </c>
      <c r="F10" s="10">
        <v>89.5602099247805</v>
      </c>
      <c r="G10">
        <f t="shared" si="0"/>
        <v>0.032006390643875275</v>
      </c>
      <c r="H10" s="10">
        <v>699.04837893955</v>
      </c>
      <c r="I10" s="10">
        <f t="shared" si="1"/>
        <v>6.549719951483358</v>
      </c>
      <c r="J10" s="10">
        <v>46.6634775595123</v>
      </c>
    </row>
    <row r="11" spans="1:10" ht="12.75" customHeight="1">
      <c r="A11" t="s">
        <v>88</v>
      </c>
      <c r="B11" t="s">
        <v>89</v>
      </c>
      <c r="C11" t="s">
        <v>263</v>
      </c>
      <c r="D11" t="s">
        <v>264</v>
      </c>
      <c r="E11" s="10">
        <v>2.314616261</v>
      </c>
      <c r="F11" s="10">
        <v>96.0796147912208</v>
      </c>
      <c r="G11">
        <f t="shared" si="0"/>
        <v>0.024090607211837988</v>
      </c>
      <c r="H11" s="10">
        <v>717.220479972874</v>
      </c>
      <c r="I11" s="10">
        <f t="shared" si="1"/>
        <v>6.575383296779043</v>
      </c>
      <c r="J11" s="10">
        <v>46.2903134485666</v>
      </c>
    </row>
    <row r="12" spans="1:10" ht="12.75" customHeight="1">
      <c r="A12" t="s">
        <v>88</v>
      </c>
      <c r="B12" t="s">
        <v>89</v>
      </c>
      <c r="C12" t="s">
        <v>182</v>
      </c>
      <c r="D12" t="s">
        <v>183</v>
      </c>
      <c r="E12" s="10">
        <v>1.870693463</v>
      </c>
      <c r="F12" s="10">
        <v>92.9754434051983</v>
      </c>
      <c r="G12">
        <f t="shared" si="0"/>
        <v>0.02012029622539459</v>
      </c>
      <c r="H12" s="10">
        <v>735.214901775575</v>
      </c>
      <c r="I12" s="10">
        <f t="shared" si="1"/>
        <v>6.600162839845279</v>
      </c>
      <c r="J12" s="10">
        <v>45.0003018914474</v>
      </c>
    </row>
    <row r="13" spans="1:10" ht="12.75" customHeight="1">
      <c r="A13" t="s">
        <v>88</v>
      </c>
      <c r="B13" t="s">
        <v>89</v>
      </c>
      <c r="C13" t="s">
        <v>194</v>
      </c>
      <c r="D13" t="s">
        <v>195</v>
      </c>
      <c r="E13" s="10">
        <v>2.531386284</v>
      </c>
      <c r="F13" s="10">
        <v>93.1834707354337</v>
      </c>
      <c r="G13">
        <f t="shared" si="0"/>
        <v>0.02716561493172009</v>
      </c>
      <c r="H13" s="10">
        <v>761.05643431685</v>
      </c>
      <c r="I13" s="10">
        <f t="shared" si="1"/>
        <v>6.634707513215723</v>
      </c>
      <c r="J13" s="10">
        <v>43.2088147303271</v>
      </c>
    </row>
    <row r="14" spans="1:10" ht="12.75" customHeight="1">
      <c r="A14" t="s">
        <v>88</v>
      </c>
      <c r="B14" t="s">
        <v>89</v>
      </c>
      <c r="C14" t="s">
        <v>125</v>
      </c>
      <c r="D14" t="s">
        <v>126</v>
      </c>
      <c r="E14" s="10">
        <v>0.548533696</v>
      </c>
      <c r="F14" s="10">
        <v>69.6548126249891</v>
      </c>
      <c r="G14">
        <f t="shared" si="0"/>
        <v>0.007875029381720139</v>
      </c>
      <c r="H14" s="10">
        <v>836.052452474274</v>
      </c>
      <c r="I14" s="10">
        <f t="shared" si="1"/>
        <v>6.7286913533106</v>
      </c>
      <c r="J14" s="10">
        <v>40.4134771521336</v>
      </c>
    </row>
    <row r="15" spans="1:10" ht="12.75" customHeight="1">
      <c r="A15" t="s">
        <v>88</v>
      </c>
      <c r="B15" t="s">
        <v>89</v>
      </c>
      <c r="C15" t="s">
        <v>102</v>
      </c>
      <c r="D15" t="s">
        <v>103</v>
      </c>
      <c r="E15" s="10">
        <v>2.487439077</v>
      </c>
      <c r="F15" s="10">
        <v>93.4108963407415</v>
      </c>
      <c r="G15">
        <f t="shared" si="0"/>
        <v>0.02662900340797923</v>
      </c>
      <c r="H15" s="10">
        <v>852.382650965469</v>
      </c>
      <c r="I15" s="10">
        <f t="shared" si="1"/>
        <v>6.748035546856222</v>
      </c>
      <c r="J15" s="10">
        <v>47.366595748645</v>
      </c>
    </row>
    <row r="16" spans="1:10" ht="12.75" customHeight="1">
      <c r="A16" t="s">
        <v>88</v>
      </c>
      <c r="B16" t="s">
        <v>89</v>
      </c>
      <c r="C16" t="s">
        <v>118</v>
      </c>
      <c r="D16" t="s">
        <v>119</v>
      </c>
      <c r="E16" s="10">
        <v>1.741741824</v>
      </c>
      <c r="F16" s="10">
        <v>92.8226175567993</v>
      </c>
      <c r="G16">
        <f t="shared" si="0"/>
        <v>0.018764196376321825</v>
      </c>
      <c r="H16" s="10">
        <v>852.693888310161</v>
      </c>
      <c r="I16" s="10">
        <f t="shared" si="1"/>
        <v>6.748400618266191</v>
      </c>
      <c r="J16" s="10">
        <v>47.8970353808686</v>
      </c>
    </row>
    <row r="17" spans="1:10" ht="12.75" customHeight="1">
      <c r="A17" t="s">
        <v>88</v>
      </c>
      <c r="B17" t="s">
        <v>89</v>
      </c>
      <c r="C17" t="s">
        <v>138</v>
      </c>
      <c r="D17" t="s">
        <v>139</v>
      </c>
      <c r="E17" s="10">
        <v>4.816811296</v>
      </c>
      <c r="F17" s="10">
        <v>138.481005231204</v>
      </c>
      <c r="G17">
        <f t="shared" si="0"/>
        <v>0.03478319129730455</v>
      </c>
      <c r="H17" s="10">
        <v>895.455341704175</v>
      </c>
      <c r="I17" s="10">
        <f t="shared" si="1"/>
        <v>6.797332350580153</v>
      </c>
      <c r="J17" s="10">
        <v>44.8725614230472</v>
      </c>
    </row>
    <row r="18" spans="1:10" ht="12.75" customHeight="1">
      <c r="A18" t="s">
        <v>88</v>
      </c>
      <c r="B18" t="s">
        <v>89</v>
      </c>
      <c r="C18" t="s">
        <v>223</v>
      </c>
      <c r="D18" t="s">
        <v>224</v>
      </c>
      <c r="E18" s="10">
        <v>2.565628675</v>
      </c>
      <c r="F18" s="10">
        <v>102.816674714309</v>
      </c>
      <c r="G18">
        <f t="shared" si="0"/>
        <v>0.024953429802402873</v>
      </c>
      <c r="H18" s="10">
        <v>940.940760659515</v>
      </c>
      <c r="I18" s="10">
        <f t="shared" si="1"/>
        <v>6.846880184000653</v>
      </c>
      <c r="J18" s="10">
        <v>49.7321655409116</v>
      </c>
    </row>
    <row r="19" spans="1:10" ht="12.75" customHeight="1">
      <c r="A19" t="s">
        <v>88</v>
      </c>
      <c r="B19" t="s">
        <v>89</v>
      </c>
      <c r="C19" t="s">
        <v>171</v>
      </c>
      <c r="D19" t="s">
        <v>53</v>
      </c>
      <c r="E19" s="10">
        <v>6.555739402</v>
      </c>
      <c r="F19" s="10">
        <v>90.6604037281714</v>
      </c>
      <c r="G19">
        <f t="shared" si="0"/>
        <v>0.07231094427569706</v>
      </c>
      <c r="H19" s="10">
        <v>954.338019104697</v>
      </c>
      <c r="I19" s="10">
        <f t="shared" si="1"/>
        <v>6.861017926412394</v>
      </c>
      <c r="J19" s="10">
        <v>44.594518251758</v>
      </c>
    </row>
    <row r="20" spans="1:10" ht="12.75" customHeight="1">
      <c r="A20" t="s">
        <v>88</v>
      </c>
      <c r="B20" t="s">
        <v>89</v>
      </c>
      <c r="C20" t="s">
        <v>116</v>
      </c>
      <c r="D20" t="s">
        <v>117</v>
      </c>
      <c r="E20" s="10">
        <v>1.861443851</v>
      </c>
      <c r="F20" s="10">
        <v>94.6979410812561</v>
      </c>
      <c r="G20">
        <f t="shared" si="0"/>
        <v>0.0196566454322674</v>
      </c>
      <c r="H20" s="10">
        <v>1042.15002259002</v>
      </c>
      <c r="I20" s="10">
        <f t="shared" si="1"/>
        <v>6.949041187564041</v>
      </c>
      <c r="J20" s="10">
        <v>42.2555694793686</v>
      </c>
    </row>
    <row r="21" spans="1:10" ht="12.75" customHeight="1">
      <c r="A21" t="s">
        <v>88</v>
      </c>
      <c r="B21" t="s">
        <v>89</v>
      </c>
      <c r="C21" t="s">
        <v>198</v>
      </c>
      <c r="D21" t="s">
        <v>199</v>
      </c>
      <c r="E21" s="10">
        <v>2.893308028</v>
      </c>
      <c r="F21" s="10">
        <v>86.2261297345809</v>
      </c>
      <c r="G21">
        <f t="shared" si="0"/>
        <v>0.033554886864412305</v>
      </c>
      <c r="H21" s="10">
        <v>1153.26481031611</v>
      </c>
      <c r="I21" s="10">
        <f t="shared" si="1"/>
        <v>7.050352164597923</v>
      </c>
      <c r="J21" s="10">
        <v>41.1101519326201</v>
      </c>
    </row>
    <row r="22" spans="1:10" ht="12.75" customHeight="1">
      <c r="A22" t="s">
        <v>88</v>
      </c>
      <c r="B22" t="s">
        <v>89</v>
      </c>
      <c r="C22" t="s">
        <v>227</v>
      </c>
      <c r="D22" t="s">
        <v>70</v>
      </c>
      <c r="E22" s="10">
        <v>3.465281268</v>
      </c>
      <c r="F22" s="10">
        <v>86.8986766517933</v>
      </c>
      <c r="G22">
        <f t="shared" si="0"/>
        <v>0.03987726167436968</v>
      </c>
      <c r="H22" s="10">
        <v>1288.36589617182</v>
      </c>
      <c r="I22" s="10">
        <f t="shared" si="1"/>
        <v>7.161129947199709</v>
      </c>
      <c r="J22" s="10">
        <v>44.8625152404431</v>
      </c>
    </row>
    <row r="23" spans="1:10" ht="12.75" customHeight="1">
      <c r="A23" t="s">
        <v>88</v>
      </c>
      <c r="B23" t="s">
        <v>89</v>
      </c>
      <c r="C23" t="s">
        <v>174</v>
      </c>
      <c r="D23" t="s">
        <v>175</v>
      </c>
      <c r="E23" s="10">
        <v>2.399622533</v>
      </c>
      <c r="F23" s="10">
        <v>86.8864655544012</v>
      </c>
      <c r="G23">
        <f t="shared" si="0"/>
        <v>0.027617909391164642</v>
      </c>
      <c r="H23" s="10">
        <v>1315.92600476951</v>
      </c>
      <c r="I23" s="10">
        <f t="shared" si="1"/>
        <v>7.1822958829256525</v>
      </c>
      <c r="J23" s="10">
        <v>43.0767260869565</v>
      </c>
    </row>
    <row r="24" spans="1:10" ht="12.75" customHeight="1">
      <c r="A24" t="s">
        <v>88</v>
      </c>
      <c r="B24" t="s">
        <v>89</v>
      </c>
      <c r="C24" t="s">
        <v>96</v>
      </c>
      <c r="D24" t="s">
        <v>97</v>
      </c>
      <c r="E24" s="10">
        <v>2.417860157</v>
      </c>
      <c r="F24" s="10">
        <v>83.3164139836404</v>
      </c>
      <c r="G24">
        <f t="shared" si="0"/>
        <v>0.02902021392177007</v>
      </c>
      <c r="H24" s="10">
        <v>1334.92319199124</v>
      </c>
      <c r="I24" s="10">
        <f t="shared" si="1"/>
        <v>7.1966290350902415</v>
      </c>
      <c r="J24" s="10">
        <v>38.9826837785099</v>
      </c>
    </row>
    <row r="25" spans="1:10" ht="12.75" customHeight="1">
      <c r="A25" t="s">
        <v>88</v>
      </c>
      <c r="B25" t="s">
        <v>89</v>
      </c>
      <c r="C25" t="s">
        <v>246</v>
      </c>
      <c r="D25" t="s">
        <v>247</v>
      </c>
      <c r="E25" s="10">
        <v>4.465434016</v>
      </c>
      <c r="F25" s="10">
        <v>94.5031780887759</v>
      </c>
      <c r="G25">
        <f t="shared" si="0"/>
        <v>0.04725168090966411</v>
      </c>
      <c r="H25" s="10">
        <v>1399.75800776933</v>
      </c>
      <c r="I25" s="10">
        <f t="shared" si="1"/>
        <v>7.244054649069456</v>
      </c>
      <c r="J25" s="10">
        <v>44.9815396782588</v>
      </c>
    </row>
    <row r="26" spans="1:10" ht="12.75" customHeight="1">
      <c r="A26" t="s">
        <v>88</v>
      </c>
      <c r="B26" t="s">
        <v>89</v>
      </c>
      <c r="C26" t="s">
        <v>109</v>
      </c>
      <c r="D26" t="s">
        <v>110</v>
      </c>
      <c r="E26" s="10">
        <v>1.298548052</v>
      </c>
      <c r="F26" s="10">
        <v>101.262620215396</v>
      </c>
      <c r="G26">
        <f t="shared" si="0"/>
        <v>0.012823567563606933</v>
      </c>
      <c r="H26" s="10">
        <v>1461.18105643014</v>
      </c>
      <c r="I26" s="10">
        <f t="shared" si="1"/>
        <v>7.287000330444904</v>
      </c>
      <c r="J26" s="10">
        <v>45.148135901896</v>
      </c>
    </row>
    <row r="27" spans="1:10" ht="12.75" customHeight="1">
      <c r="A27" t="s">
        <v>88</v>
      </c>
      <c r="B27" t="s">
        <v>89</v>
      </c>
      <c r="C27" t="s">
        <v>127</v>
      </c>
      <c r="D27" t="s">
        <v>28</v>
      </c>
      <c r="E27" s="10">
        <v>3.737455692</v>
      </c>
      <c r="F27" s="10">
        <v>80.2939795783053</v>
      </c>
      <c r="G27">
        <f t="shared" si="0"/>
        <v>0.04654714726594304</v>
      </c>
      <c r="H27" s="10">
        <v>1530.77539487142</v>
      </c>
      <c r="I27" s="10">
        <f t="shared" si="1"/>
        <v>7.333529680043364</v>
      </c>
      <c r="J27" s="10">
        <v>43.4007254440615</v>
      </c>
    </row>
    <row r="28" spans="1:10" ht="12.75" customHeight="1">
      <c r="A28" t="s">
        <v>88</v>
      </c>
      <c r="B28" t="s">
        <v>89</v>
      </c>
      <c r="C28" t="s">
        <v>190</v>
      </c>
      <c r="D28" t="s">
        <v>191</v>
      </c>
      <c r="E28" s="10">
        <v>3.81677366</v>
      </c>
      <c r="F28" s="10">
        <v>94.938884255234</v>
      </c>
      <c r="G28">
        <f t="shared" si="0"/>
        <v>0.04020242801399449</v>
      </c>
      <c r="H28" s="10">
        <v>1547.51442536008</v>
      </c>
      <c r="I28" s="10">
        <f t="shared" si="1"/>
        <v>7.3444053262342575</v>
      </c>
      <c r="J28" s="10">
        <v>44.4076122226672</v>
      </c>
    </row>
    <row r="29" spans="1:10" ht="12.75" customHeight="1">
      <c r="A29" t="s">
        <v>88</v>
      </c>
      <c r="B29" t="s">
        <v>89</v>
      </c>
      <c r="C29" t="s">
        <v>123</v>
      </c>
      <c r="D29" t="s">
        <v>124</v>
      </c>
      <c r="E29" s="10">
        <v>3.779052623</v>
      </c>
      <c r="F29" s="10">
        <v>104.701701418373</v>
      </c>
      <c r="G29">
        <f t="shared" si="0"/>
        <v>0.03609351683693703</v>
      </c>
      <c r="H29" s="10">
        <v>1563.41822268297</v>
      </c>
      <c r="I29" s="10">
        <f t="shared" si="1"/>
        <v>7.354629871521659</v>
      </c>
      <c r="J29" s="10">
        <v>44.3565399435028</v>
      </c>
    </row>
    <row r="30" spans="1:10" ht="12.75" customHeight="1">
      <c r="A30" t="s">
        <v>88</v>
      </c>
      <c r="B30" t="s">
        <v>89</v>
      </c>
      <c r="C30" t="s">
        <v>149</v>
      </c>
      <c r="D30" t="s">
        <v>37</v>
      </c>
      <c r="E30" s="10">
        <v>2.283472902</v>
      </c>
      <c r="F30" s="10">
        <v>105.587600163786</v>
      </c>
      <c r="G30">
        <f t="shared" si="0"/>
        <v>0.021626335843014797</v>
      </c>
      <c r="H30" s="10">
        <v>1608.96055506891</v>
      </c>
      <c r="I30" s="10">
        <f t="shared" si="1"/>
        <v>7.38334363150786</v>
      </c>
      <c r="J30" s="10">
        <v>21.2140433239118</v>
      </c>
    </row>
    <row r="31" spans="1:10" ht="12.75" customHeight="1">
      <c r="A31" t="s">
        <v>88</v>
      </c>
      <c r="B31" t="s">
        <v>89</v>
      </c>
      <c r="C31" t="s">
        <v>111</v>
      </c>
      <c r="D31" t="s">
        <v>112</v>
      </c>
      <c r="E31" s="10">
        <v>2.553401123</v>
      </c>
      <c r="F31" s="10">
        <v>80.7966752398965</v>
      </c>
      <c r="G31">
        <f t="shared" si="0"/>
        <v>0.03160279943968733</v>
      </c>
      <c r="H31" s="10">
        <v>1631.97644988114</v>
      </c>
      <c r="I31" s="10">
        <f t="shared" si="1"/>
        <v>7.397547105200046</v>
      </c>
      <c r="J31" s="10">
        <v>42.3414429570153</v>
      </c>
    </row>
    <row r="32" spans="1:10" ht="12.75" customHeight="1">
      <c r="A32" t="s">
        <v>88</v>
      </c>
      <c r="B32" t="s">
        <v>89</v>
      </c>
      <c r="C32" t="s">
        <v>207</v>
      </c>
      <c r="D32" t="s">
        <v>208</v>
      </c>
      <c r="E32" s="10">
        <v>1.845118593</v>
      </c>
      <c r="F32" s="10">
        <v>83.3309431831423</v>
      </c>
      <c r="G32">
        <f t="shared" si="0"/>
        <v>0.022142058190135358</v>
      </c>
      <c r="H32" s="10">
        <v>1690.95687353782</v>
      </c>
      <c r="I32" s="10">
        <f t="shared" si="1"/>
        <v>7.433049845047529</v>
      </c>
      <c r="J32" s="10">
        <v>42.0621997537657</v>
      </c>
    </row>
    <row r="33" spans="1:10" ht="12.75" customHeight="1">
      <c r="A33" t="s">
        <v>88</v>
      </c>
      <c r="B33" t="s">
        <v>89</v>
      </c>
      <c r="C33" t="s">
        <v>90</v>
      </c>
      <c r="D33" t="s">
        <v>91</v>
      </c>
      <c r="E33" s="10">
        <v>2.591494185</v>
      </c>
      <c r="F33" s="10">
        <v>80.7366544538241</v>
      </c>
      <c r="G33">
        <f t="shared" si="0"/>
        <v>0.032098112097054494</v>
      </c>
      <c r="H33" s="10">
        <v>1775.55042842114</v>
      </c>
      <c r="I33" s="10">
        <f t="shared" si="1"/>
        <v>7.48186575435724</v>
      </c>
      <c r="J33" s="10">
        <v>50.1884308033052</v>
      </c>
    </row>
    <row r="34" spans="1:10" ht="12.75" customHeight="1">
      <c r="A34" t="s">
        <v>88</v>
      </c>
      <c r="B34" t="s">
        <v>89</v>
      </c>
      <c r="C34" t="s">
        <v>154</v>
      </c>
      <c r="D34" t="s">
        <v>155</v>
      </c>
      <c r="E34" s="10">
        <v>1.753127467</v>
      </c>
      <c r="F34" s="10">
        <v>82.7361285961515</v>
      </c>
      <c r="G34">
        <f t="shared" si="0"/>
        <v>0.021189382398556503</v>
      </c>
      <c r="H34" s="10">
        <v>1793.37276507387</v>
      </c>
      <c r="I34" s="10">
        <f t="shared" si="1"/>
        <v>7.491853352205395</v>
      </c>
      <c r="J34" s="10">
        <v>44.6856970222975</v>
      </c>
    </row>
    <row r="35" spans="1:10" ht="12.75" customHeight="1">
      <c r="A35" t="s">
        <v>88</v>
      </c>
      <c r="B35" t="s">
        <v>89</v>
      </c>
      <c r="C35" t="s">
        <v>132</v>
      </c>
      <c r="D35" t="s">
        <v>133</v>
      </c>
      <c r="E35" s="10">
        <v>3.467956147</v>
      </c>
      <c r="F35" s="10">
        <v>100.810757812902</v>
      </c>
      <c r="G35">
        <f t="shared" si="0"/>
        <v>0.03440065546810286</v>
      </c>
      <c r="H35" s="10">
        <v>1819.75267981995</v>
      </c>
      <c r="I35" s="10">
        <f t="shared" si="1"/>
        <v>7.506455880628112</v>
      </c>
      <c r="J35" s="10">
        <v>42.3470961671924</v>
      </c>
    </row>
    <row r="36" spans="1:10" ht="12.75" customHeight="1">
      <c r="A36" t="s">
        <v>88</v>
      </c>
      <c r="B36" t="s">
        <v>89</v>
      </c>
      <c r="C36" t="s">
        <v>179</v>
      </c>
      <c r="D36" t="s">
        <v>57</v>
      </c>
      <c r="E36" s="10">
        <v>13.03810491</v>
      </c>
      <c r="F36" s="10">
        <v>123.945936287064</v>
      </c>
      <c r="G36">
        <f aca="true" t="shared" si="2" ref="G36:G67">E36/F36</f>
        <v>0.10519187075083446</v>
      </c>
      <c r="H36" s="10">
        <v>1962.58634342234</v>
      </c>
      <c r="I36" s="10">
        <f aca="true" t="shared" si="3" ref="I36:I67">LN(H36)</f>
        <v>7.582018445337066</v>
      </c>
      <c r="J36" s="10">
        <v>45.9498398888239</v>
      </c>
    </row>
    <row r="37" spans="1:10" ht="12.75" customHeight="1">
      <c r="A37" t="s">
        <v>88</v>
      </c>
      <c r="B37" t="s">
        <v>89</v>
      </c>
      <c r="C37" t="s">
        <v>203</v>
      </c>
      <c r="D37" t="s">
        <v>204</v>
      </c>
      <c r="E37" s="10">
        <v>4.989622142</v>
      </c>
      <c r="F37" s="10">
        <v>109.923409314342</v>
      </c>
      <c r="G37">
        <f t="shared" si="2"/>
        <v>0.04539180665086041</v>
      </c>
      <c r="H37" s="10">
        <v>2015.08026215907</v>
      </c>
      <c r="I37" s="10">
        <f t="shared" si="3"/>
        <v>7.608414305924504</v>
      </c>
      <c r="J37" s="10">
        <v>43.4755713573062</v>
      </c>
    </row>
    <row r="38" spans="1:10" ht="12.75" customHeight="1">
      <c r="A38" t="s">
        <v>88</v>
      </c>
      <c r="B38" t="s">
        <v>89</v>
      </c>
      <c r="C38" t="s">
        <v>161</v>
      </c>
      <c r="D38" t="s">
        <v>46</v>
      </c>
      <c r="E38" s="10">
        <v>3.171074035</v>
      </c>
      <c r="F38" s="10">
        <v>80.3132265847539</v>
      </c>
      <c r="G38">
        <f t="shared" si="2"/>
        <v>0.03948383311002442</v>
      </c>
      <c r="H38" s="10">
        <v>2063.13833557291</v>
      </c>
      <c r="I38" s="10">
        <f t="shared" si="3"/>
        <v>7.631983566360168</v>
      </c>
      <c r="J38" s="10">
        <v>34.194449979739</v>
      </c>
    </row>
    <row r="39" spans="1:10" ht="12.75" customHeight="1">
      <c r="A39" t="s">
        <v>88</v>
      </c>
      <c r="B39" t="s">
        <v>89</v>
      </c>
      <c r="C39" t="s">
        <v>211</v>
      </c>
      <c r="D39" t="s">
        <v>212</v>
      </c>
      <c r="E39" s="10">
        <v>2.007598288</v>
      </c>
      <c r="F39" s="10">
        <v>77.370482438962</v>
      </c>
      <c r="G39">
        <f t="shared" si="2"/>
        <v>0.02594785795194964</v>
      </c>
      <c r="H39" s="10">
        <v>2182.18898628459</v>
      </c>
      <c r="I39" s="10">
        <f t="shared" si="3"/>
        <v>7.688083774138603</v>
      </c>
      <c r="J39" s="10">
        <v>40.7029597153389</v>
      </c>
    </row>
    <row r="40" spans="1:10" ht="12.75" customHeight="1">
      <c r="A40" t="s">
        <v>88</v>
      </c>
      <c r="B40" t="s">
        <v>89</v>
      </c>
      <c r="C40" t="s">
        <v>104</v>
      </c>
      <c r="D40" t="s">
        <v>22</v>
      </c>
      <c r="E40" s="10">
        <v>5.52300979</v>
      </c>
      <c r="F40" s="10">
        <v>89.2772815338215</v>
      </c>
      <c r="G40">
        <f t="shared" si="2"/>
        <v>0.061863552463878306</v>
      </c>
      <c r="H40" s="10">
        <v>2203.75883509941</v>
      </c>
      <c r="I40" s="10">
        <f t="shared" si="3"/>
        <v>7.697919742824593</v>
      </c>
      <c r="J40" s="10">
        <v>39.3189086784032</v>
      </c>
    </row>
    <row r="41" spans="1:10" ht="12.75" customHeight="1">
      <c r="A41" t="s">
        <v>88</v>
      </c>
      <c r="B41" t="s">
        <v>89</v>
      </c>
      <c r="C41" t="s">
        <v>158</v>
      </c>
      <c r="D41" t="s">
        <v>42</v>
      </c>
      <c r="E41" s="10">
        <v>4.020558335</v>
      </c>
      <c r="F41" s="10">
        <v>77.6300633180953</v>
      </c>
      <c r="G41">
        <f t="shared" si="2"/>
        <v>0.051791254098627296</v>
      </c>
      <c r="H41" s="10">
        <v>2379.37117809774</v>
      </c>
      <c r="I41" s="10">
        <f t="shared" si="3"/>
        <v>7.774591520872374</v>
      </c>
      <c r="J41" s="10">
        <v>42.3579303609342</v>
      </c>
    </row>
    <row r="42" spans="1:10" ht="12.75" customHeight="1">
      <c r="A42" t="s">
        <v>88</v>
      </c>
      <c r="B42" t="s">
        <v>89</v>
      </c>
      <c r="C42" t="s">
        <v>265</v>
      </c>
      <c r="D42" t="s">
        <v>266</v>
      </c>
      <c r="E42" s="10">
        <v>10.83828345</v>
      </c>
      <c r="F42" s="10">
        <v>84.6863441446486</v>
      </c>
      <c r="G42">
        <f t="shared" si="2"/>
        <v>0.1279814775270929</v>
      </c>
      <c r="H42" s="10">
        <v>2705.92178774691</v>
      </c>
      <c r="I42" s="10">
        <f t="shared" si="3"/>
        <v>7.903197905041374</v>
      </c>
      <c r="J42" s="10">
        <v>45.4979846760934</v>
      </c>
    </row>
    <row r="43" spans="1:10" ht="12.75" customHeight="1">
      <c r="A43" t="s">
        <v>88</v>
      </c>
      <c r="B43" t="s">
        <v>89</v>
      </c>
      <c r="C43" t="s">
        <v>232</v>
      </c>
      <c r="D43" t="s">
        <v>74</v>
      </c>
      <c r="E43" s="10">
        <v>3.051375203</v>
      </c>
      <c r="F43" s="10">
        <v>80.8720756385069</v>
      </c>
      <c r="G43">
        <f t="shared" si="2"/>
        <v>0.0377308876878523</v>
      </c>
      <c r="H43" s="10">
        <v>2941.8151520658</v>
      </c>
      <c r="I43" s="10">
        <f t="shared" si="3"/>
        <v>7.9867820684824204</v>
      </c>
      <c r="J43" s="10">
        <v>27.6673977976025</v>
      </c>
    </row>
    <row r="44" spans="1:10" ht="12.75" customHeight="1">
      <c r="A44" t="s">
        <v>88</v>
      </c>
      <c r="B44" t="s">
        <v>89</v>
      </c>
      <c r="C44" t="s">
        <v>261</v>
      </c>
      <c r="D44" t="s">
        <v>262</v>
      </c>
      <c r="E44" s="10">
        <v>8.551499259</v>
      </c>
      <c r="F44" s="10">
        <v>84.8122866894198</v>
      </c>
      <c r="G44">
        <f t="shared" si="2"/>
        <v>0.10082854257090541</v>
      </c>
      <c r="H44" s="10">
        <v>2951.6331554412</v>
      </c>
      <c r="I44" s="10">
        <f t="shared" si="3"/>
        <v>7.990113908161235</v>
      </c>
      <c r="J44" s="10">
        <v>42.1101397956989</v>
      </c>
    </row>
    <row r="45" spans="1:10" ht="12.75" customHeight="1">
      <c r="A45" t="s">
        <v>88</v>
      </c>
      <c r="B45" t="s">
        <v>89</v>
      </c>
      <c r="C45" t="s">
        <v>121</v>
      </c>
      <c r="D45" t="s">
        <v>25</v>
      </c>
      <c r="E45" s="10">
        <v>2.18251074</v>
      </c>
      <c r="F45" s="10">
        <v>57.6551736699569</v>
      </c>
      <c r="G45">
        <f t="shared" si="2"/>
        <v>0.03785455148385527</v>
      </c>
      <c r="H45" s="10">
        <v>3130.80889154837</v>
      </c>
      <c r="I45" s="10">
        <f t="shared" si="3"/>
        <v>8.049046681951044</v>
      </c>
      <c r="J45" s="10">
        <v>25.7717675965328</v>
      </c>
    </row>
    <row r="46" spans="1:10" ht="12.75" customHeight="1">
      <c r="A46" t="s">
        <v>88</v>
      </c>
      <c r="B46" t="s">
        <v>89</v>
      </c>
      <c r="C46" t="s">
        <v>239</v>
      </c>
      <c r="D46" t="s">
        <v>240</v>
      </c>
      <c r="E46" s="10">
        <v>3.66856406</v>
      </c>
      <c r="F46" s="10">
        <v>78.2916264782831</v>
      </c>
      <c r="G46">
        <f t="shared" si="2"/>
        <v>0.04685768101927992</v>
      </c>
      <c r="H46" s="10">
        <v>3213.92796475066</v>
      </c>
      <c r="I46" s="10">
        <f t="shared" si="3"/>
        <v>8.07524913308756</v>
      </c>
      <c r="J46" s="10">
        <v>42.2887808661213</v>
      </c>
    </row>
    <row r="47" spans="1:10" ht="12.75" customHeight="1">
      <c r="A47" t="s">
        <v>88</v>
      </c>
      <c r="B47" t="s">
        <v>89</v>
      </c>
      <c r="C47" t="s">
        <v>167</v>
      </c>
      <c r="D47" t="s">
        <v>168</v>
      </c>
      <c r="E47" s="10">
        <v>6.324040005</v>
      </c>
      <c r="F47" s="10">
        <v>82.9420830354809</v>
      </c>
      <c r="G47">
        <f t="shared" si="2"/>
        <v>0.07624645745025123</v>
      </c>
      <c r="H47" s="10">
        <v>3341.38013458169</v>
      </c>
      <c r="I47" s="10">
        <f t="shared" si="3"/>
        <v>8.114139214567988</v>
      </c>
      <c r="J47" s="10">
        <v>32.0635066574803</v>
      </c>
    </row>
    <row r="48" spans="1:10" ht="12.75" customHeight="1">
      <c r="A48" t="s">
        <v>88</v>
      </c>
      <c r="B48" t="s">
        <v>89</v>
      </c>
      <c r="C48" t="s">
        <v>216</v>
      </c>
      <c r="D48" t="s">
        <v>67</v>
      </c>
      <c r="E48" s="10">
        <v>4.226272653</v>
      </c>
      <c r="F48" s="10">
        <v>86.291567946835</v>
      </c>
      <c r="G48">
        <f t="shared" si="2"/>
        <v>0.04897665847958451</v>
      </c>
      <c r="H48" s="10">
        <v>3475.15317562508</v>
      </c>
      <c r="I48" s="10">
        <f t="shared" si="3"/>
        <v>8.153393836343998</v>
      </c>
      <c r="J48" s="10">
        <v>38.2201851538052</v>
      </c>
    </row>
    <row r="49" spans="1:10" ht="12.75" customHeight="1">
      <c r="A49" t="s">
        <v>88</v>
      </c>
      <c r="B49" t="s">
        <v>89</v>
      </c>
      <c r="C49" t="s">
        <v>253</v>
      </c>
      <c r="D49" t="s">
        <v>254</v>
      </c>
      <c r="E49" s="10">
        <v>4.448841823</v>
      </c>
      <c r="F49" s="10">
        <v>81.4568241777897</v>
      </c>
      <c r="G49">
        <f t="shared" si="2"/>
        <v>0.0546159498348456</v>
      </c>
      <c r="H49" s="10">
        <v>3476.920016874</v>
      </c>
      <c r="I49" s="10">
        <f t="shared" si="3"/>
        <v>8.153902128255789</v>
      </c>
      <c r="J49" s="10">
        <v>18.7070726636582</v>
      </c>
    </row>
    <row r="50" spans="1:10" ht="12.75" customHeight="1">
      <c r="A50" t="s">
        <v>88</v>
      </c>
      <c r="B50" t="s">
        <v>89</v>
      </c>
      <c r="C50" t="s">
        <v>152</v>
      </c>
      <c r="D50" t="s">
        <v>153</v>
      </c>
      <c r="E50" s="10">
        <v>1.363456863</v>
      </c>
      <c r="F50" s="10">
        <v>90.6805267210554</v>
      </c>
      <c r="G50">
        <f t="shared" si="2"/>
        <v>0.015035828664671999</v>
      </c>
      <c r="H50" s="10">
        <v>3551.73442976839</v>
      </c>
      <c r="I50" s="10">
        <f t="shared" si="3"/>
        <v>8.17519133492288</v>
      </c>
      <c r="J50" s="10">
        <v>44.1876314566164</v>
      </c>
    </row>
    <row r="51" spans="1:10" ht="12.75" customHeight="1">
      <c r="A51" t="s">
        <v>88</v>
      </c>
      <c r="B51" t="s">
        <v>89</v>
      </c>
      <c r="C51" t="s">
        <v>170</v>
      </c>
      <c r="D51" t="s">
        <v>52</v>
      </c>
      <c r="E51" s="10">
        <v>6.129396774</v>
      </c>
      <c r="F51" s="10">
        <v>97.6398483857504</v>
      </c>
      <c r="G51">
        <f t="shared" si="2"/>
        <v>0.06277556628093378</v>
      </c>
      <c r="H51" s="10">
        <v>3611.97080609698</v>
      </c>
      <c r="I51" s="10">
        <f t="shared" si="3"/>
        <v>8.192008832028293</v>
      </c>
      <c r="J51" s="10">
        <v>39.6718771350881</v>
      </c>
    </row>
    <row r="52" spans="1:10" ht="12.75" customHeight="1">
      <c r="A52" t="s">
        <v>88</v>
      </c>
      <c r="B52" t="s">
        <v>89</v>
      </c>
      <c r="C52" t="s">
        <v>156</v>
      </c>
      <c r="D52" t="s">
        <v>157</v>
      </c>
      <c r="E52" s="10">
        <v>4.617252294</v>
      </c>
      <c r="F52" s="10">
        <v>83.1466083961408</v>
      </c>
      <c r="G52">
        <f t="shared" si="2"/>
        <v>0.05553145682144633</v>
      </c>
      <c r="H52" s="10">
        <v>3792.26234815402</v>
      </c>
      <c r="I52" s="10">
        <f t="shared" si="3"/>
        <v>8.24071804562154</v>
      </c>
      <c r="J52" s="10">
        <v>31.7916979920213</v>
      </c>
    </row>
    <row r="53" spans="1:10" ht="12.75" customHeight="1">
      <c r="A53" t="s">
        <v>88</v>
      </c>
      <c r="B53" t="s">
        <v>89</v>
      </c>
      <c r="C53" t="s">
        <v>114</v>
      </c>
      <c r="D53" t="s">
        <v>115</v>
      </c>
      <c r="E53" s="10">
        <v>4.375809553</v>
      </c>
      <c r="F53" s="10">
        <v>115.306839382152</v>
      </c>
      <c r="G53">
        <f t="shared" si="2"/>
        <v>0.037949262822976296</v>
      </c>
      <c r="H53" s="10">
        <v>3890.92451274533</v>
      </c>
      <c r="I53" s="10">
        <f t="shared" si="3"/>
        <v>8.266402072319705</v>
      </c>
      <c r="J53" s="10">
        <v>43.2698049320388</v>
      </c>
    </row>
    <row r="54" spans="1:10" ht="12.75" customHeight="1">
      <c r="A54" t="s">
        <v>88</v>
      </c>
      <c r="B54" t="s">
        <v>89</v>
      </c>
      <c r="C54" t="s">
        <v>178</v>
      </c>
      <c r="D54" t="s">
        <v>56</v>
      </c>
      <c r="E54" s="10">
        <v>2.110475266</v>
      </c>
      <c r="F54" s="10">
        <v>102.870401504607</v>
      </c>
      <c r="G54">
        <f t="shared" si="2"/>
        <v>0.020515864963407217</v>
      </c>
      <c r="H54" s="10">
        <v>3996.4192161347</v>
      </c>
      <c r="I54" s="10">
        <f t="shared" si="3"/>
        <v>8.293154043208503</v>
      </c>
      <c r="J54" s="10">
        <v>32.6058812114014</v>
      </c>
    </row>
    <row r="55" spans="1:10" ht="12.75" customHeight="1">
      <c r="A55" t="s">
        <v>88</v>
      </c>
      <c r="B55" t="s">
        <v>89</v>
      </c>
      <c r="C55" t="s">
        <v>235</v>
      </c>
      <c r="D55" t="s">
        <v>236</v>
      </c>
      <c r="E55" s="10">
        <v>5.957647642</v>
      </c>
      <c r="F55" s="10">
        <v>96.702538088963</v>
      </c>
      <c r="G55">
        <f t="shared" si="2"/>
        <v>0.061607975961491</v>
      </c>
      <c r="H55" s="10">
        <v>4150.59717833827</v>
      </c>
      <c r="I55" s="10">
        <f t="shared" si="3"/>
        <v>8.331007501267127</v>
      </c>
      <c r="J55" s="10">
        <v>42.0814045105954</v>
      </c>
    </row>
    <row r="56" spans="1:10" ht="12.75" customHeight="1">
      <c r="A56" t="s">
        <v>88</v>
      </c>
      <c r="B56" t="s">
        <v>89</v>
      </c>
      <c r="C56" t="s">
        <v>136</v>
      </c>
      <c r="D56" t="s">
        <v>137</v>
      </c>
      <c r="E56" s="10">
        <v>2.319926989</v>
      </c>
      <c r="F56" s="10">
        <v>94.7395394652315</v>
      </c>
      <c r="G56">
        <f t="shared" si="2"/>
        <v>0.02448742100811447</v>
      </c>
      <c r="H56" s="10">
        <v>4183.16486367947</v>
      </c>
      <c r="I56" s="10">
        <f t="shared" si="3"/>
        <v>8.33882338345049</v>
      </c>
      <c r="J56" s="10">
        <v>36.381651039069</v>
      </c>
    </row>
    <row r="57" spans="1:10" ht="12.75" customHeight="1">
      <c r="A57" t="s">
        <v>88</v>
      </c>
      <c r="B57" t="s">
        <v>89</v>
      </c>
      <c r="C57" t="s">
        <v>215</v>
      </c>
      <c r="D57" t="s">
        <v>66</v>
      </c>
      <c r="E57" s="10">
        <v>3.200847729</v>
      </c>
      <c r="F57" s="10">
        <v>81.6906448691794</v>
      </c>
      <c r="G57">
        <f t="shared" si="2"/>
        <v>0.03918254941096235</v>
      </c>
      <c r="H57" s="10">
        <v>4325.34473161624</v>
      </c>
      <c r="I57" s="10">
        <f t="shared" si="3"/>
        <v>8.372247122921646</v>
      </c>
      <c r="J57" s="10">
        <v>34.2660840678774</v>
      </c>
    </row>
    <row r="58" spans="1:10" ht="12.75" customHeight="1">
      <c r="A58" t="s">
        <v>88</v>
      </c>
      <c r="B58" t="s">
        <v>89</v>
      </c>
      <c r="C58" t="s">
        <v>213</v>
      </c>
      <c r="D58" t="s">
        <v>214</v>
      </c>
      <c r="E58" s="10">
        <v>4.522857186</v>
      </c>
      <c r="F58" s="10">
        <v>93.9959636472245</v>
      </c>
      <c r="G58">
        <f t="shared" si="2"/>
        <v>0.048117568143401346</v>
      </c>
      <c r="H58" s="10">
        <v>4426.70376194235</v>
      </c>
      <c r="I58" s="10">
        <f t="shared" si="3"/>
        <v>8.395410514284059</v>
      </c>
      <c r="J58" s="10">
        <v>41.8266460973188</v>
      </c>
    </row>
    <row r="59" spans="1:10" ht="12.75" customHeight="1">
      <c r="A59" t="s">
        <v>88</v>
      </c>
      <c r="B59" t="s">
        <v>89</v>
      </c>
      <c r="C59" t="s">
        <v>100</v>
      </c>
      <c r="D59" t="s">
        <v>101</v>
      </c>
      <c r="E59" s="10">
        <v>5.943721078</v>
      </c>
      <c r="F59" s="10">
        <v>81.8431927138686</v>
      </c>
      <c r="G59">
        <f t="shared" si="2"/>
        <v>0.07262327972443354</v>
      </c>
      <c r="H59" s="10">
        <v>4562.50993550067</v>
      </c>
      <c r="I59" s="10">
        <f t="shared" si="3"/>
        <v>8.425628175532358</v>
      </c>
      <c r="J59" s="10">
        <v>41.2901316116071</v>
      </c>
    </row>
    <row r="60" spans="1:10" ht="12.75" customHeight="1">
      <c r="A60" t="s">
        <v>88</v>
      </c>
      <c r="B60" t="s">
        <v>89</v>
      </c>
      <c r="C60" t="s">
        <v>144</v>
      </c>
      <c r="D60" t="s">
        <v>33</v>
      </c>
      <c r="E60" s="10">
        <v>5.528912342</v>
      </c>
      <c r="F60" s="10">
        <v>89.0537863781807</v>
      </c>
      <c r="G60">
        <f t="shared" si="2"/>
        <v>0.062085089998538824</v>
      </c>
      <c r="H60" s="10">
        <v>4577.76046938963</v>
      </c>
      <c r="I60" s="10">
        <f t="shared" si="3"/>
        <v>8.428965177035675</v>
      </c>
      <c r="J60" s="10">
        <v>34.4637025537295</v>
      </c>
    </row>
    <row r="61" spans="1:10" ht="12.75" customHeight="1">
      <c r="A61" t="s">
        <v>88</v>
      </c>
      <c r="B61" t="s">
        <v>89</v>
      </c>
      <c r="C61" t="s">
        <v>134</v>
      </c>
      <c r="D61" t="s">
        <v>135</v>
      </c>
      <c r="E61" s="10">
        <v>2.488308708</v>
      </c>
      <c r="F61" s="10">
        <v>85.4907909395669</v>
      </c>
      <c r="G61">
        <f t="shared" si="2"/>
        <v>0.029106160799927273</v>
      </c>
      <c r="H61" s="10">
        <v>5059.27602819475</v>
      </c>
      <c r="I61" s="10">
        <f t="shared" si="3"/>
        <v>8.528978674613091</v>
      </c>
      <c r="J61" s="10">
        <v>34.6902096834034</v>
      </c>
    </row>
    <row r="62" spans="1:10" ht="12.75" customHeight="1">
      <c r="A62" t="s">
        <v>88</v>
      </c>
      <c r="B62" t="s">
        <v>89</v>
      </c>
      <c r="C62" t="s">
        <v>233</v>
      </c>
      <c r="D62" t="s">
        <v>234</v>
      </c>
      <c r="E62" s="10">
        <v>8.11294973</v>
      </c>
      <c r="F62" s="10">
        <v>83.6273032796384</v>
      </c>
      <c r="G62">
        <f t="shared" si="2"/>
        <v>0.0970131692860093</v>
      </c>
      <c r="H62" s="10">
        <v>5183.41632715028</v>
      </c>
      <c r="I62" s="10">
        <f t="shared" si="3"/>
        <v>8.55321964047995</v>
      </c>
      <c r="J62" s="10">
        <v>33.0175104013158</v>
      </c>
    </row>
    <row r="63" spans="1:10" ht="12.75" customHeight="1">
      <c r="A63" t="s">
        <v>88</v>
      </c>
      <c r="B63" t="s">
        <v>89</v>
      </c>
      <c r="C63" t="s">
        <v>162</v>
      </c>
      <c r="D63" t="s">
        <v>163</v>
      </c>
      <c r="E63" s="10">
        <v>4.554747255</v>
      </c>
      <c r="F63" s="10">
        <v>80.885182664013</v>
      </c>
      <c r="G63">
        <f t="shared" si="2"/>
        <v>0.05631126870195563</v>
      </c>
      <c r="H63" s="10">
        <v>5192.87146396858</v>
      </c>
      <c r="I63" s="10">
        <f t="shared" si="3"/>
        <v>8.555042091750694</v>
      </c>
      <c r="J63" s="10">
        <v>37.2126571544058</v>
      </c>
    </row>
    <row r="64" spans="1:10" ht="12.75" customHeight="1">
      <c r="A64" t="s">
        <v>88</v>
      </c>
      <c r="B64" t="s">
        <v>89</v>
      </c>
      <c r="C64" t="s">
        <v>105</v>
      </c>
      <c r="D64" t="s">
        <v>106</v>
      </c>
      <c r="E64" s="10">
        <v>3.232904158</v>
      </c>
      <c r="F64" s="10">
        <v>82.8892390940658</v>
      </c>
      <c r="G64">
        <f t="shared" si="2"/>
        <v>0.03900270039071272</v>
      </c>
      <c r="H64" s="10">
        <v>5228.10317014688</v>
      </c>
      <c r="I64" s="10">
        <f t="shared" si="3"/>
        <v>8.56180380870144</v>
      </c>
      <c r="J64" s="10">
        <v>16.603021837229</v>
      </c>
    </row>
    <row r="65" spans="1:10" ht="12.75" customHeight="1">
      <c r="A65" t="s">
        <v>88</v>
      </c>
      <c r="B65" t="s">
        <v>89</v>
      </c>
      <c r="C65" t="s">
        <v>219</v>
      </c>
      <c r="D65" t="s">
        <v>220</v>
      </c>
      <c r="E65" s="10">
        <v>3.537137999</v>
      </c>
      <c r="F65" s="10">
        <v>90.2809590843402</v>
      </c>
      <c r="G65">
        <f t="shared" si="2"/>
        <v>0.03917922488722807</v>
      </c>
      <c r="H65" s="10">
        <v>5273.6128020424</v>
      </c>
      <c r="I65" s="10">
        <f t="shared" si="3"/>
        <v>8.570470947843905</v>
      </c>
      <c r="J65" s="10">
        <v>19.137513984802</v>
      </c>
    </row>
    <row r="66" spans="1:10" ht="12.75" customHeight="1">
      <c r="A66" t="s">
        <v>88</v>
      </c>
      <c r="B66" t="s">
        <v>89</v>
      </c>
      <c r="C66" t="s">
        <v>250</v>
      </c>
      <c r="D66" t="s">
        <v>251</v>
      </c>
      <c r="E66" s="10">
        <v>7.550666667</v>
      </c>
      <c r="F66" s="10">
        <v>76.4463139604979</v>
      </c>
      <c r="G66">
        <f t="shared" si="2"/>
        <v>0.09877084029063396</v>
      </c>
      <c r="H66" s="10">
        <v>5284.35778297338</v>
      </c>
      <c r="I66" s="10">
        <f t="shared" si="3"/>
        <v>8.572506373980799</v>
      </c>
      <c r="J66" s="10">
        <v>31.2900033001179</v>
      </c>
    </row>
    <row r="67" spans="1:10" ht="12.75" customHeight="1">
      <c r="A67" t="s">
        <v>88</v>
      </c>
      <c r="B67" t="s">
        <v>89</v>
      </c>
      <c r="C67" t="s">
        <v>209</v>
      </c>
      <c r="D67" t="s">
        <v>210</v>
      </c>
      <c r="E67" s="10">
        <v>5.041174747</v>
      </c>
      <c r="F67" s="10">
        <v>80.2427024654327</v>
      </c>
      <c r="G67">
        <f t="shared" si="2"/>
        <v>0.06282408981890483</v>
      </c>
      <c r="H67" s="10">
        <v>5506.66142375125</v>
      </c>
      <c r="I67" s="10">
        <f t="shared" si="3"/>
        <v>8.613713806303123</v>
      </c>
      <c r="J67" s="10">
        <v>32.1110114580318</v>
      </c>
    </row>
    <row r="68" spans="1:10" ht="12.75" customHeight="1">
      <c r="A68" t="s">
        <v>88</v>
      </c>
      <c r="B68" t="s">
        <v>89</v>
      </c>
      <c r="C68" t="s">
        <v>245</v>
      </c>
      <c r="D68" t="s">
        <v>77</v>
      </c>
      <c r="E68" s="10">
        <v>4.700792025</v>
      </c>
      <c r="F68" s="10">
        <v>63.6650101702729</v>
      </c>
      <c r="G68">
        <f aca="true" t="shared" si="4" ref="G68:G99">E68/F68</f>
        <v>0.0738363508060027</v>
      </c>
      <c r="H68" s="10">
        <v>5532.99262519532</v>
      </c>
      <c r="I68" s="10">
        <f aca="true" t="shared" si="5" ref="I68:I99">LN(H68)</f>
        <v>8.618484110020901</v>
      </c>
      <c r="J68" s="10">
        <v>25.8194550724153</v>
      </c>
    </row>
    <row r="69" spans="1:10" ht="12.75" customHeight="1">
      <c r="A69" t="s">
        <v>88</v>
      </c>
      <c r="B69" t="s">
        <v>89</v>
      </c>
      <c r="C69" t="s">
        <v>196</v>
      </c>
      <c r="D69" t="s">
        <v>197</v>
      </c>
      <c r="E69" s="10">
        <v>8.126106486</v>
      </c>
      <c r="F69" s="10">
        <v>86.2905800957956</v>
      </c>
      <c r="G69">
        <f t="shared" si="4"/>
        <v>0.09417142029847049</v>
      </c>
      <c r="H69" s="10">
        <v>5588.84635266133</v>
      </c>
      <c r="I69" s="10">
        <f t="shared" si="5"/>
        <v>8.628528167866822</v>
      </c>
      <c r="J69" s="10">
        <v>40.1095866198765</v>
      </c>
    </row>
    <row r="70" spans="1:10" ht="12.75" customHeight="1">
      <c r="A70" t="s">
        <v>88</v>
      </c>
      <c r="B70" t="s">
        <v>89</v>
      </c>
      <c r="C70" t="s">
        <v>252</v>
      </c>
      <c r="D70" t="s">
        <v>78</v>
      </c>
      <c r="E70" s="10">
        <v>2.950699859</v>
      </c>
      <c r="F70" s="10">
        <v>79.3821720537036</v>
      </c>
      <c r="G70">
        <f t="shared" si="4"/>
        <v>0.03717081282436809</v>
      </c>
      <c r="H70" s="10">
        <v>5701.93309581438</v>
      </c>
      <c r="I70" s="10">
        <f t="shared" si="5"/>
        <v>8.648560535944359</v>
      </c>
      <c r="J70" s="10">
        <v>29.1219383335635</v>
      </c>
    </row>
    <row r="71" spans="1:10" ht="12.75" customHeight="1">
      <c r="A71" t="s">
        <v>88</v>
      </c>
      <c r="B71" t="s">
        <v>89</v>
      </c>
      <c r="C71" t="s">
        <v>221</v>
      </c>
      <c r="D71" t="s">
        <v>222</v>
      </c>
      <c r="E71" s="10">
        <v>3.521775164</v>
      </c>
      <c r="F71" s="10">
        <v>78.3655308792212</v>
      </c>
      <c r="G71">
        <f t="shared" si="4"/>
        <v>0.044940359932325896</v>
      </c>
      <c r="H71" s="10">
        <v>5727.77191960041</v>
      </c>
      <c r="I71" s="10">
        <f t="shared" si="5"/>
        <v>8.65308188934219</v>
      </c>
      <c r="J71" s="10">
        <v>19.2742236706853</v>
      </c>
    </row>
    <row r="72" spans="1:10" ht="12.75" customHeight="1">
      <c r="A72" t="s">
        <v>88</v>
      </c>
      <c r="B72" t="s">
        <v>89</v>
      </c>
      <c r="C72" t="s">
        <v>122</v>
      </c>
      <c r="D72" t="s">
        <v>26</v>
      </c>
      <c r="E72" s="10">
        <v>3.913353589</v>
      </c>
      <c r="F72" s="10">
        <v>86.166142198716</v>
      </c>
      <c r="G72">
        <f t="shared" si="4"/>
        <v>0.04541637224485506</v>
      </c>
      <c r="H72" s="10">
        <v>5847.99961432753</v>
      </c>
      <c r="I72" s="10">
        <f t="shared" si="5"/>
        <v>8.673854935480147</v>
      </c>
      <c r="J72" s="10">
        <v>33.4033229707872</v>
      </c>
    </row>
    <row r="73" spans="1:10" ht="12.75" customHeight="1">
      <c r="A73" t="s">
        <v>88</v>
      </c>
      <c r="B73" t="s">
        <v>89</v>
      </c>
      <c r="C73" t="s">
        <v>147</v>
      </c>
      <c r="D73" t="s">
        <v>148</v>
      </c>
      <c r="E73" s="10">
        <v>3.319266141</v>
      </c>
      <c r="F73" s="10">
        <v>61.0275229357798</v>
      </c>
      <c r="G73">
        <f t="shared" si="4"/>
        <v>0.054389658654389675</v>
      </c>
      <c r="H73" s="10">
        <v>6032.51131391444</v>
      </c>
      <c r="I73" s="10">
        <f t="shared" si="5"/>
        <v>8.704918672990912</v>
      </c>
      <c r="J73" s="10">
        <v>38.3685318</v>
      </c>
    </row>
    <row r="74" spans="1:10" ht="12.75" customHeight="1">
      <c r="A74" t="s">
        <v>88</v>
      </c>
      <c r="B74" t="s">
        <v>89</v>
      </c>
      <c r="C74" t="s">
        <v>176</v>
      </c>
      <c r="D74" t="s">
        <v>177</v>
      </c>
      <c r="E74" s="10">
        <v>6.848253151</v>
      </c>
      <c r="F74" s="10">
        <v>85.8524557807468</v>
      </c>
      <c r="G74">
        <f t="shared" si="4"/>
        <v>0.07976770249285967</v>
      </c>
      <c r="H74" s="10">
        <v>6224.8108920476</v>
      </c>
      <c r="I74" s="10">
        <f t="shared" si="5"/>
        <v>8.736298342083929</v>
      </c>
      <c r="J74" s="10">
        <v>18.6620603651452</v>
      </c>
    </row>
    <row r="75" spans="1:10" ht="12.75" customHeight="1">
      <c r="A75" t="s">
        <v>88</v>
      </c>
      <c r="B75" t="s">
        <v>89</v>
      </c>
      <c r="C75" t="s">
        <v>248</v>
      </c>
      <c r="D75" t="s">
        <v>249</v>
      </c>
      <c r="E75" s="10">
        <v>3.246668679</v>
      </c>
      <c r="F75" s="10">
        <v>77.361582111809</v>
      </c>
      <c r="G75">
        <f t="shared" si="4"/>
        <v>0.04196745452164694</v>
      </c>
      <c r="H75" s="10">
        <v>7419.83628167997</v>
      </c>
      <c r="I75" s="10">
        <f t="shared" si="5"/>
        <v>8.911912271454387</v>
      </c>
      <c r="J75" s="10">
        <v>27.591121660141</v>
      </c>
    </row>
    <row r="76" spans="1:10" ht="12.75" customHeight="1">
      <c r="A76" t="s">
        <v>88</v>
      </c>
      <c r="B76" t="s">
        <v>89</v>
      </c>
      <c r="C76" t="s">
        <v>193</v>
      </c>
      <c r="D76" t="s">
        <v>60</v>
      </c>
      <c r="E76" s="10">
        <v>4.208524275</v>
      </c>
      <c r="F76" s="10">
        <v>77.8219946138535</v>
      </c>
      <c r="G76">
        <f t="shared" si="4"/>
        <v>0.05407885387521048</v>
      </c>
      <c r="H76" s="10">
        <v>7669.99807535498</v>
      </c>
      <c r="I76" s="10">
        <f t="shared" si="5"/>
        <v>8.945071643429717</v>
      </c>
      <c r="J76" s="10">
        <v>34.6551969848086</v>
      </c>
    </row>
    <row r="77" spans="1:10" ht="12.75" customHeight="1">
      <c r="A77" t="s">
        <v>88</v>
      </c>
      <c r="B77" t="s">
        <v>89</v>
      </c>
      <c r="C77" t="s">
        <v>128</v>
      </c>
      <c r="D77" t="s">
        <v>129</v>
      </c>
      <c r="E77" s="10">
        <v>4.241130111</v>
      </c>
      <c r="F77" s="10">
        <v>85.541925221957</v>
      </c>
      <c r="G77">
        <f t="shared" si="4"/>
        <v>0.04957954944310024</v>
      </c>
      <c r="H77" s="10">
        <v>8091.01902827012</v>
      </c>
      <c r="I77" s="10">
        <f t="shared" si="5"/>
        <v>8.998509963587317</v>
      </c>
      <c r="J77" s="10">
        <v>18.1179757133168</v>
      </c>
    </row>
    <row r="78" spans="1:10" ht="12.75" customHeight="1">
      <c r="A78" t="s">
        <v>88</v>
      </c>
      <c r="B78" t="s">
        <v>89</v>
      </c>
      <c r="C78" t="s">
        <v>192</v>
      </c>
      <c r="D78" t="s">
        <v>59</v>
      </c>
      <c r="E78" s="10">
        <v>4.207121666</v>
      </c>
      <c r="F78" s="10">
        <v>75.1291575936126</v>
      </c>
      <c r="G78">
        <f t="shared" si="4"/>
        <v>0.05599852042474764</v>
      </c>
      <c r="H78" s="10">
        <v>8264.99690144578</v>
      </c>
      <c r="I78" s="10">
        <f t="shared" si="5"/>
        <v>9.019784635354362</v>
      </c>
      <c r="J78" s="10">
        <v>26.4271233793103</v>
      </c>
    </row>
    <row r="79" spans="1:10" ht="12.75" customHeight="1">
      <c r="A79" t="s">
        <v>88</v>
      </c>
      <c r="B79" t="s">
        <v>89</v>
      </c>
      <c r="C79" t="s">
        <v>120</v>
      </c>
      <c r="D79" t="s">
        <v>24</v>
      </c>
      <c r="E79" s="10">
        <v>3.729373106</v>
      </c>
      <c r="F79" s="10">
        <v>77.3634108720847</v>
      </c>
      <c r="G79">
        <f t="shared" si="4"/>
        <v>0.048205903332859415</v>
      </c>
      <c r="H79" s="10">
        <v>8325.70514233433</v>
      </c>
      <c r="I79" s="10">
        <f t="shared" si="5"/>
        <v>9.027103013043552</v>
      </c>
      <c r="J79" s="10">
        <v>28.7308295506679</v>
      </c>
    </row>
    <row r="80" spans="1:10" ht="12.75" customHeight="1">
      <c r="A80" t="s">
        <v>88</v>
      </c>
      <c r="B80" t="s">
        <v>89</v>
      </c>
      <c r="C80" t="s">
        <v>217</v>
      </c>
      <c r="D80" t="s">
        <v>218</v>
      </c>
      <c r="E80" s="10">
        <v>5.420026108</v>
      </c>
      <c r="F80" s="10">
        <v>79.044714386026</v>
      </c>
      <c r="G80">
        <f t="shared" si="4"/>
        <v>0.06856911496359565</v>
      </c>
      <c r="H80" s="10">
        <v>8402.19866098881</v>
      </c>
      <c r="I80" s="10">
        <f t="shared" si="5"/>
        <v>9.036248695937877</v>
      </c>
      <c r="J80" s="10">
        <v>20.6134165416645</v>
      </c>
    </row>
    <row r="81" spans="1:10" ht="12.75" customHeight="1">
      <c r="A81" t="s">
        <v>88</v>
      </c>
      <c r="B81" t="s">
        <v>89</v>
      </c>
      <c r="C81" t="s">
        <v>140</v>
      </c>
      <c r="D81" t="s">
        <v>141</v>
      </c>
      <c r="E81" s="10">
        <v>6.767938949</v>
      </c>
      <c r="F81" s="10">
        <v>81.1038933665498</v>
      </c>
      <c r="G81">
        <f t="shared" si="4"/>
        <v>0.08344776888098623</v>
      </c>
      <c r="H81" s="10">
        <v>8526.64745754897</v>
      </c>
      <c r="I81" s="10">
        <f t="shared" si="5"/>
        <v>9.050951533633684</v>
      </c>
      <c r="J81" s="10">
        <v>18.9341675685426</v>
      </c>
    </row>
    <row r="82" spans="1:10" ht="12.75" customHeight="1">
      <c r="A82" t="s">
        <v>88</v>
      </c>
      <c r="B82" t="s">
        <v>89</v>
      </c>
      <c r="C82" t="s">
        <v>259</v>
      </c>
      <c r="D82" t="s">
        <v>260</v>
      </c>
      <c r="E82" s="10">
        <v>2.545708742</v>
      </c>
      <c r="F82" s="10">
        <v>84.8599100755253</v>
      </c>
      <c r="G82">
        <f t="shared" si="4"/>
        <v>0.029998956394536827</v>
      </c>
      <c r="H82" s="10">
        <v>8572.56555117691</v>
      </c>
      <c r="I82" s="10">
        <f t="shared" si="5"/>
        <v>9.05632233098931</v>
      </c>
      <c r="J82" s="10">
        <v>24.9427968440255</v>
      </c>
    </row>
    <row r="83" spans="1:10" ht="12.75" customHeight="1">
      <c r="A83" t="s">
        <v>88</v>
      </c>
      <c r="B83" t="s">
        <v>89</v>
      </c>
      <c r="C83" t="s">
        <v>230</v>
      </c>
      <c r="D83" t="s">
        <v>72</v>
      </c>
      <c r="E83" s="10">
        <v>6.055977606</v>
      </c>
      <c r="F83" s="10">
        <v>82.2512673799542</v>
      </c>
      <c r="G83">
        <f t="shared" si="4"/>
        <v>0.07362777254269917</v>
      </c>
      <c r="H83" s="10">
        <v>8609.68904659239</v>
      </c>
      <c r="I83" s="10">
        <f t="shared" si="5"/>
        <v>9.06064348139125</v>
      </c>
      <c r="J83" s="10">
        <v>33.2695528281623</v>
      </c>
    </row>
    <row r="84" spans="1:10" ht="12.75" customHeight="1">
      <c r="A84" t="s">
        <v>88</v>
      </c>
      <c r="B84" t="s">
        <v>89</v>
      </c>
      <c r="C84" t="s">
        <v>159</v>
      </c>
      <c r="D84" t="s">
        <v>44</v>
      </c>
      <c r="E84" s="10">
        <v>4.563980872</v>
      </c>
      <c r="F84" s="10">
        <v>72.5819074055715</v>
      </c>
      <c r="G84">
        <f t="shared" si="4"/>
        <v>0.06288042068800277</v>
      </c>
      <c r="H84" s="10">
        <v>10307.5473504393</v>
      </c>
      <c r="I84" s="10">
        <f t="shared" si="5"/>
        <v>9.240631658355543</v>
      </c>
      <c r="J84" s="10">
        <v>17.4354758275658</v>
      </c>
    </row>
    <row r="85" spans="1:10" ht="12.75" customHeight="1">
      <c r="A85" t="s">
        <v>88</v>
      </c>
      <c r="B85" t="s">
        <v>89</v>
      </c>
      <c r="C85" t="s">
        <v>206</v>
      </c>
      <c r="D85" t="s">
        <v>65</v>
      </c>
      <c r="E85" s="10">
        <v>4.112208863</v>
      </c>
      <c r="F85" s="10">
        <v>83.4795605612998</v>
      </c>
      <c r="G85">
        <f t="shared" si="4"/>
        <v>0.04926006839698644</v>
      </c>
      <c r="H85" s="10">
        <v>11428.8043088498</v>
      </c>
      <c r="I85" s="10">
        <f t="shared" si="5"/>
        <v>9.343892141417454</v>
      </c>
      <c r="J85" s="10">
        <v>44.7502713944396</v>
      </c>
    </row>
    <row r="86" spans="1:10" ht="12.75" customHeight="1">
      <c r="A86" t="s">
        <v>88</v>
      </c>
      <c r="B86" t="s">
        <v>89</v>
      </c>
      <c r="C86" t="s">
        <v>225</v>
      </c>
      <c r="D86" t="s">
        <v>226</v>
      </c>
      <c r="E86" s="10">
        <v>8.338242189</v>
      </c>
      <c r="F86" s="10">
        <v>74.3824179362222</v>
      </c>
      <c r="G86">
        <f t="shared" si="4"/>
        <v>0.11209963887096908</v>
      </c>
      <c r="H86" s="10">
        <v>11485.8796253965</v>
      </c>
      <c r="I86" s="10">
        <f t="shared" si="5"/>
        <v>9.348873701254098</v>
      </c>
      <c r="J86" s="10">
        <v>42.3402757124714</v>
      </c>
    </row>
    <row r="87" spans="1:10" ht="12.75" customHeight="1">
      <c r="A87" t="s">
        <v>88</v>
      </c>
      <c r="B87" t="s">
        <v>89</v>
      </c>
      <c r="C87" t="s">
        <v>172</v>
      </c>
      <c r="D87" t="s">
        <v>173</v>
      </c>
      <c r="E87" s="10">
        <v>4.071898312</v>
      </c>
      <c r="F87" s="10">
        <v>65.3727047380935</v>
      </c>
      <c r="G87">
        <f t="shared" si="4"/>
        <v>0.062287438286567534</v>
      </c>
      <c r="H87" s="10">
        <v>11836.6994465791</v>
      </c>
      <c r="I87" s="10">
        <f t="shared" si="5"/>
        <v>9.378960106618536</v>
      </c>
      <c r="J87" s="10">
        <v>22.2812248838767</v>
      </c>
    </row>
    <row r="88" spans="1:10" ht="12.75" customHeight="1">
      <c r="A88" t="s">
        <v>88</v>
      </c>
      <c r="B88" t="s">
        <v>89</v>
      </c>
      <c r="C88" t="s">
        <v>92</v>
      </c>
      <c r="D88" t="s">
        <v>15</v>
      </c>
      <c r="E88" s="10">
        <v>4.039869192</v>
      </c>
      <c r="F88" s="10">
        <v>82.6116392492674</v>
      </c>
      <c r="G88">
        <f t="shared" si="4"/>
        <v>0.048901937169051224</v>
      </c>
      <c r="H88" s="10">
        <v>11903.1165092752</v>
      </c>
      <c r="I88" s="10">
        <f t="shared" si="5"/>
        <v>9.384555536347749</v>
      </c>
      <c r="J88" s="10">
        <v>28.9131584237741</v>
      </c>
    </row>
    <row r="89" spans="1:10" ht="12.75" customHeight="1">
      <c r="A89" t="s">
        <v>88</v>
      </c>
      <c r="B89" t="s">
        <v>89</v>
      </c>
      <c r="C89" t="s">
        <v>130</v>
      </c>
      <c r="D89" t="s">
        <v>30</v>
      </c>
      <c r="E89" s="10">
        <v>4.198238229</v>
      </c>
      <c r="F89" s="10">
        <v>71.1527670236552</v>
      </c>
      <c r="G89">
        <f t="shared" si="4"/>
        <v>0.05900316185320338</v>
      </c>
      <c r="H89" s="10">
        <v>12254.7866841074</v>
      </c>
      <c r="I89" s="10">
        <f t="shared" si="5"/>
        <v>9.413671889373134</v>
      </c>
      <c r="J89" s="10">
        <v>17.3100432559495</v>
      </c>
    </row>
    <row r="90" spans="1:10" ht="12.75" customHeight="1">
      <c r="A90" t="s">
        <v>88</v>
      </c>
      <c r="B90" t="s">
        <v>89</v>
      </c>
      <c r="C90" t="s">
        <v>98</v>
      </c>
      <c r="D90" t="s">
        <v>99</v>
      </c>
      <c r="E90" s="10">
        <v>5.172093627</v>
      </c>
      <c r="F90" s="10">
        <v>83.7293410151815</v>
      </c>
      <c r="G90">
        <f t="shared" si="4"/>
        <v>0.06177157928499896</v>
      </c>
      <c r="H90" s="10">
        <v>13406.1413551978</v>
      </c>
      <c r="I90" s="10">
        <f t="shared" si="5"/>
        <v>9.503468191036399</v>
      </c>
      <c r="J90" s="10">
        <v>21.753796754717</v>
      </c>
    </row>
    <row r="91" spans="1:10" ht="12.75" customHeight="1">
      <c r="A91" t="s">
        <v>88</v>
      </c>
      <c r="B91" t="s">
        <v>89</v>
      </c>
      <c r="C91" t="s">
        <v>94</v>
      </c>
      <c r="D91" t="s">
        <v>95</v>
      </c>
      <c r="E91" s="10">
        <v>3.665132632</v>
      </c>
      <c r="F91" s="10">
        <v>75.7773859188852</v>
      </c>
      <c r="G91">
        <f t="shared" si="4"/>
        <v>0.048367103028907434</v>
      </c>
      <c r="H91" s="10">
        <v>13832.4834343574</v>
      </c>
      <c r="I91" s="10">
        <f t="shared" si="5"/>
        <v>9.534774977183071</v>
      </c>
      <c r="J91" s="10">
        <v>28.7464819548989</v>
      </c>
    </row>
    <row r="92" spans="1:10" ht="12.75" customHeight="1">
      <c r="A92" t="s">
        <v>88</v>
      </c>
      <c r="B92" t="s">
        <v>89</v>
      </c>
      <c r="C92" t="s">
        <v>151</v>
      </c>
      <c r="D92" t="s">
        <v>40</v>
      </c>
      <c r="E92" s="10">
        <v>3.425540838</v>
      </c>
      <c r="F92" s="10">
        <v>86.9995197262061</v>
      </c>
      <c r="G92">
        <f t="shared" si="4"/>
        <v>0.03937424998184391</v>
      </c>
      <c r="H92" s="10">
        <v>14010.1447297611</v>
      </c>
      <c r="I92" s="10">
        <f t="shared" si="5"/>
        <v>9.547536969738871</v>
      </c>
      <c r="J92" s="10">
        <v>15.7012329215407</v>
      </c>
    </row>
    <row r="93" spans="1:10" ht="12.75" customHeight="1">
      <c r="A93" t="s">
        <v>88</v>
      </c>
      <c r="B93" t="s">
        <v>89</v>
      </c>
      <c r="C93" t="s">
        <v>188</v>
      </c>
      <c r="D93" t="s">
        <v>189</v>
      </c>
      <c r="E93" s="10">
        <v>4.783418704</v>
      </c>
      <c r="F93" s="10">
        <v>81.8561995597946</v>
      </c>
      <c r="G93">
        <f t="shared" si="4"/>
        <v>0.05843685303891725</v>
      </c>
      <c r="H93" s="10">
        <v>14878.6010518148</v>
      </c>
      <c r="I93" s="10">
        <f t="shared" si="5"/>
        <v>9.607679288632337</v>
      </c>
      <c r="J93" s="10">
        <v>20.9655219324675</v>
      </c>
    </row>
    <row r="94" spans="1:10" ht="12.75" customHeight="1">
      <c r="A94" t="s">
        <v>88</v>
      </c>
      <c r="B94" t="s">
        <v>89</v>
      </c>
      <c r="C94" t="s">
        <v>201</v>
      </c>
      <c r="D94" t="s">
        <v>202</v>
      </c>
      <c r="E94" s="10">
        <v>7.007288256</v>
      </c>
      <c r="F94" s="10">
        <v>80.1988656202309</v>
      </c>
      <c r="G94">
        <f t="shared" si="4"/>
        <v>0.08737390737148215</v>
      </c>
      <c r="H94" s="10">
        <v>16979.9260104182</v>
      </c>
      <c r="I94" s="10">
        <f t="shared" si="5"/>
        <v>9.739787102401086</v>
      </c>
      <c r="J94" s="10">
        <v>22.4425164036697</v>
      </c>
    </row>
    <row r="95" spans="1:10" ht="12.75" customHeight="1">
      <c r="A95" t="s">
        <v>88</v>
      </c>
      <c r="B95" t="s">
        <v>89</v>
      </c>
      <c r="C95" t="s">
        <v>231</v>
      </c>
      <c r="D95" t="s">
        <v>73</v>
      </c>
      <c r="E95" s="10">
        <v>4.515555426</v>
      </c>
      <c r="F95" s="10">
        <v>76.6600686710558</v>
      </c>
      <c r="G95">
        <f t="shared" si="4"/>
        <v>0.05890361832802425</v>
      </c>
      <c r="H95" s="10">
        <v>17163.6571069691</v>
      </c>
      <c r="I95" s="10">
        <f t="shared" si="5"/>
        <v>9.750549468457255</v>
      </c>
      <c r="J95" s="10">
        <v>15.697957270469</v>
      </c>
    </row>
    <row r="96" spans="1:10" ht="12.75" customHeight="1">
      <c r="A96" t="s">
        <v>88</v>
      </c>
      <c r="B96" t="s">
        <v>89</v>
      </c>
      <c r="C96" t="s">
        <v>180</v>
      </c>
      <c r="D96" t="s">
        <v>181</v>
      </c>
      <c r="E96" s="10">
        <v>3.500848728</v>
      </c>
      <c r="F96" s="10">
        <v>51.4701834519832</v>
      </c>
      <c r="G96">
        <f t="shared" si="4"/>
        <v>0.06801702448303802</v>
      </c>
      <c r="H96" s="10">
        <v>17552.5448207549</v>
      </c>
      <c r="I96" s="10">
        <f t="shared" si="5"/>
        <v>9.772954222413562</v>
      </c>
      <c r="J96" s="10">
        <v>24.3036071341176</v>
      </c>
    </row>
    <row r="97" spans="1:10" ht="12.75" customHeight="1">
      <c r="A97" t="s">
        <v>88</v>
      </c>
      <c r="B97" t="s">
        <v>89</v>
      </c>
      <c r="C97" t="s">
        <v>165</v>
      </c>
      <c r="D97" t="s">
        <v>50</v>
      </c>
      <c r="E97" s="10">
        <v>7.659290835</v>
      </c>
      <c r="F97" s="10">
        <v>85.0435123261606</v>
      </c>
      <c r="G97">
        <f t="shared" si="4"/>
        <v>0.09006319971387039</v>
      </c>
      <c r="H97" s="10">
        <v>17609.8022065007</v>
      </c>
      <c r="I97" s="10">
        <f t="shared" si="5"/>
        <v>9.776210969541921</v>
      </c>
      <c r="J97" s="10">
        <v>28.2257327348853</v>
      </c>
    </row>
    <row r="98" spans="1:10" ht="12.75" customHeight="1">
      <c r="A98" t="s">
        <v>88</v>
      </c>
      <c r="B98" t="s">
        <v>89</v>
      </c>
      <c r="C98" t="s">
        <v>255</v>
      </c>
      <c r="D98" t="s">
        <v>256</v>
      </c>
      <c r="E98" s="10">
        <v>1.945091931</v>
      </c>
      <c r="F98" s="10">
        <v>69.8886936145284</v>
      </c>
      <c r="G98">
        <f t="shared" si="4"/>
        <v>0.027831281862673935</v>
      </c>
      <c r="H98" s="10">
        <v>19859.5117727716</v>
      </c>
      <c r="I98" s="10">
        <f t="shared" si="5"/>
        <v>9.896438353851448</v>
      </c>
      <c r="J98" s="10">
        <v>28.5485616401706</v>
      </c>
    </row>
    <row r="99" spans="1:10" ht="12.75" customHeight="1">
      <c r="A99" t="s">
        <v>88</v>
      </c>
      <c r="B99" t="s">
        <v>89</v>
      </c>
      <c r="C99" t="s">
        <v>237</v>
      </c>
      <c r="D99" t="s">
        <v>75</v>
      </c>
      <c r="E99" s="10">
        <v>7.978691917</v>
      </c>
      <c r="F99" s="10">
        <v>76.5053322241632</v>
      </c>
      <c r="G99">
        <f t="shared" si="4"/>
        <v>0.10428935716038934</v>
      </c>
      <c r="H99" s="10">
        <v>20818.0112503735</v>
      </c>
      <c r="I99" s="10">
        <f t="shared" si="5"/>
        <v>9.943573816490941</v>
      </c>
      <c r="J99" s="10">
        <v>18.4536251796204</v>
      </c>
    </row>
    <row r="100" spans="1:10" ht="12.75" customHeight="1">
      <c r="A100" t="s">
        <v>88</v>
      </c>
      <c r="B100" t="s">
        <v>89</v>
      </c>
      <c r="C100" t="s">
        <v>145</v>
      </c>
      <c r="D100" t="s">
        <v>34</v>
      </c>
      <c r="E100" s="10">
        <v>6.424096045</v>
      </c>
      <c r="F100" s="10">
        <v>70.9119833326174</v>
      </c>
      <c r="G100">
        <f>E100/F100</f>
        <v>0.09059253095301746</v>
      </c>
      <c r="H100" s="10">
        <v>21459.5991392995</v>
      </c>
      <c r="I100" s="10">
        <f>LN(H100)</f>
        <v>9.973927336574043</v>
      </c>
      <c r="J100" s="10">
        <v>18.4408187269552</v>
      </c>
    </row>
    <row r="101" spans="1:10" ht="12.75" customHeight="1">
      <c r="A101" t="s">
        <v>88</v>
      </c>
      <c r="B101" t="s">
        <v>89</v>
      </c>
      <c r="C101" t="s">
        <v>257</v>
      </c>
      <c r="D101" t="s">
        <v>81</v>
      </c>
      <c r="E101" s="10">
        <v>4.665011075</v>
      </c>
      <c r="F101" s="10">
        <v>82.8771525054824</v>
      </c>
      <c r="G101">
        <f>E101/F101</f>
        <v>0.056288264424762965</v>
      </c>
      <c r="H101" s="10">
        <v>21459.7507698893</v>
      </c>
      <c r="I101" s="10">
        <f>LN(H101)</f>
        <v>9.973934402412185</v>
      </c>
      <c r="J101" s="10">
        <v>19.0204519369923</v>
      </c>
    </row>
    <row r="102" spans="1:10" ht="12.75" customHeight="1">
      <c r="A102" t="s">
        <v>88</v>
      </c>
      <c r="B102" t="s">
        <v>89</v>
      </c>
      <c r="C102" t="s">
        <v>166</v>
      </c>
      <c r="D102" t="s">
        <v>51</v>
      </c>
      <c r="E102" s="10">
        <v>4.723366962</v>
      </c>
      <c r="F102" s="10">
        <v>77.3113025326304</v>
      </c>
      <c r="G102">
        <f>E102/F102</f>
        <v>0.06109542598905809</v>
      </c>
      <c r="H102" s="10">
        <v>21900.8089930604</v>
      </c>
      <c r="I102" s="10">
        <f>LN(H102)</f>
        <v>9.994278855444708</v>
      </c>
      <c r="J102" s="10">
        <v>14.50526296277</v>
      </c>
    </row>
    <row r="103" spans="1:10" ht="12.75" customHeight="1">
      <c r="A103" t="s">
        <v>88</v>
      </c>
      <c r="B103" t="s">
        <v>89</v>
      </c>
      <c r="C103" t="s">
        <v>146</v>
      </c>
      <c r="D103" t="s">
        <v>36</v>
      </c>
      <c r="E103" s="10">
        <v>5.871097927</v>
      </c>
      <c r="F103" s="10">
        <v>78.2725607877591</v>
      </c>
      <c r="G103">
        <f>E103/F103</f>
        <v>0.07500837928274566</v>
      </c>
      <c r="H103" s="10">
        <v>21940.4881392563</v>
      </c>
      <c r="I103" s="10">
        <f>LN(H103)</f>
        <v>9.996088982408352</v>
      </c>
      <c r="J103" s="10">
        <v>19.1217972379191</v>
      </c>
    </row>
    <row r="104" spans="1:10" ht="12.75" customHeight="1">
      <c r="A104" t="s">
        <v>88</v>
      </c>
      <c r="B104" t="s">
        <v>89</v>
      </c>
      <c r="C104" t="s">
        <v>164</v>
      </c>
      <c r="D104" t="s">
        <v>49</v>
      </c>
      <c r="E104" s="10">
        <v>4.472172244</v>
      </c>
      <c r="F104" s="10">
        <v>64.8037850660066</v>
      </c>
      <c r="G104">
        <f>E104/F104</f>
        <v>0.06901097273013947</v>
      </c>
      <c r="H104" s="10">
        <v>22436.4337080406</v>
      </c>
      <c r="I104" s="10">
        <f>LN(H104)</f>
        <v>10.01844142133997</v>
      </c>
      <c r="J104" s="10">
        <v>22.7444451858836</v>
      </c>
    </row>
    <row r="105" spans="1:10" ht="12.75" customHeight="1">
      <c r="A105" t="s">
        <v>88</v>
      </c>
      <c r="B105" t="s">
        <v>89</v>
      </c>
      <c r="C105" t="s">
        <v>150</v>
      </c>
      <c r="D105" t="s">
        <v>38</v>
      </c>
      <c r="E105" s="10">
        <v>4.658485129</v>
      </c>
      <c r="F105" s="10">
        <v>76.744583290142</v>
      </c>
      <c r="G105">
        <f>E105/F105</f>
        <v>0.06070115869139642</v>
      </c>
      <c r="H105" s="10">
        <v>22890.4156351088</v>
      </c>
      <c r="I105" s="10">
        <f>LN(H105)</f>
        <v>10.03847357071574</v>
      </c>
      <c r="J105" s="10">
        <v>15.8007075091106</v>
      </c>
    </row>
    <row r="106" spans="1:10" ht="12.75" customHeight="1">
      <c r="A106" t="s">
        <v>88</v>
      </c>
      <c r="B106" t="s">
        <v>89</v>
      </c>
      <c r="C106" t="s">
        <v>169</v>
      </c>
      <c r="D106" t="s">
        <v>0</v>
      </c>
      <c r="E106" s="10">
        <v>3.475137401</v>
      </c>
      <c r="F106" s="10">
        <v>71.4116634972914</v>
      </c>
      <c r="G106">
        <f>E106/F106</f>
        <v>0.04866344278805114</v>
      </c>
      <c r="H106" s="10">
        <v>23218.394897327</v>
      </c>
      <c r="I106" s="10">
        <f>LN(H106)</f>
        <v>10.052700126993802</v>
      </c>
      <c r="J106" s="10">
        <v>15.0973353888142</v>
      </c>
    </row>
    <row r="107" spans="1:10" ht="12.75" customHeight="1">
      <c r="A107" t="s">
        <v>88</v>
      </c>
      <c r="B107" t="s">
        <v>89</v>
      </c>
      <c r="C107" t="s">
        <v>113</v>
      </c>
      <c r="D107" t="s">
        <v>23</v>
      </c>
      <c r="E107" s="10">
        <v>5.533702034</v>
      </c>
      <c r="F107" s="10">
        <v>77.3442555263119</v>
      </c>
      <c r="G107">
        <f>E107/F107</f>
        <v>0.07154638694682992</v>
      </c>
      <c r="H107" s="10">
        <v>23777.0276953394</v>
      </c>
      <c r="I107" s="10">
        <f>LN(H107)</f>
        <v>10.07647517064709</v>
      </c>
      <c r="J107" s="10">
        <v>19.5525033093097</v>
      </c>
    </row>
    <row r="108" spans="1:10" ht="12.75" customHeight="1">
      <c r="A108" t="s">
        <v>88</v>
      </c>
      <c r="B108" t="s">
        <v>89</v>
      </c>
      <c r="C108" t="s">
        <v>200</v>
      </c>
      <c r="D108" t="s">
        <v>61</v>
      </c>
      <c r="E108" s="10">
        <v>4.866110538</v>
      </c>
      <c r="F108" s="10">
        <v>72.3945010079222</v>
      </c>
      <c r="G108">
        <f>E108/F108</f>
        <v>0.06721657681524039</v>
      </c>
      <c r="H108" s="10">
        <v>24067.7833860444</v>
      </c>
      <c r="I108" s="10">
        <f>LN(H108)</f>
        <v>10.088629436218488</v>
      </c>
      <c r="J108" s="10">
        <v>18.4947026691298</v>
      </c>
    </row>
    <row r="109" spans="1:10" ht="12.75" customHeight="1">
      <c r="A109" t="s">
        <v>88</v>
      </c>
      <c r="B109" t="s">
        <v>89</v>
      </c>
      <c r="C109" t="s">
        <v>93</v>
      </c>
      <c r="D109" t="s">
        <v>19</v>
      </c>
      <c r="E109" s="10">
        <v>6.309715016</v>
      </c>
      <c r="F109" s="10">
        <v>76.3671653139215</v>
      </c>
      <c r="G109">
        <f>E109/F109</f>
        <v>0.08262340221825358</v>
      </c>
      <c r="H109" s="10">
        <v>24142.8093900585</v>
      </c>
      <c r="I109" s="10">
        <f>LN(H109)</f>
        <v>10.091741866921371</v>
      </c>
      <c r="J109" s="10">
        <v>17.2902293330826</v>
      </c>
    </row>
    <row r="110" spans="1:10" ht="12.75" customHeight="1">
      <c r="A110" t="s">
        <v>88</v>
      </c>
      <c r="B110" t="s">
        <v>89</v>
      </c>
      <c r="C110" t="s">
        <v>160</v>
      </c>
      <c r="D110" t="s">
        <v>45</v>
      </c>
      <c r="E110" s="10">
        <v>7.138623737</v>
      </c>
      <c r="F110" s="10">
        <v>79.9294398015688</v>
      </c>
      <c r="G110">
        <f>E110/F110</f>
        <v>0.0893115697385369</v>
      </c>
      <c r="H110" s="10">
        <v>24444.6784269222</v>
      </c>
      <c r="I110" s="10">
        <f>LN(H110)</f>
        <v>10.104167819962921</v>
      </c>
      <c r="J110" s="10">
        <v>24.006815879562</v>
      </c>
    </row>
    <row r="111" spans="1:10" ht="12.75" customHeight="1">
      <c r="A111" t="s">
        <v>88</v>
      </c>
      <c r="B111" t="s">
        <v>89</v>
      </c>
      <c r="C111" t="s">
        <v>131</v>
      </c>
      <c r="D111" t="s">
        <v>31</v>
      </c>
      <c r="E111" s="10">
        <v>8.321288159</v>
      </c>
      <c r="F111" s="10">
        <v>76.3126785626191</v>
      </c>
      <c r="G111">
        <f>E111/F111</f>
        <v>0.10904201393182507</v>
      </c>
      <c r="H111" s="10">
        <v>25398.2112131575</v>
      </c>
      <c r="I111" s="10">
        <f>LN(H111)</f>
        <v>10.142434025847855</v>
      </c>
      <c r="J111" s="10">
        <v>17.9267567138276</v>
      </c>
    </row>
    <row r="112" spans="1:10" ht="12.75" customHeight="1">
      <c r="A112" t="s">
        <v>88</v>
      </c>
      <c r="B112" t="s">
        <v>89</v>
      </c>
      <c r="C112" t="s">
        <v>238</v>
      </c>
      <c r="D112" t="s">
        <v>76</v>
      </c>
      <c r="E112" s="10">
        <v>5.501356182</v>
      </c>
      <c r="F112" s="10">
        <v>75.2023624631239</v>
      </c>
      <c r="G112">
        <f>E112/F112</f>
        <v>0.07315403401984392</v>
      </c>
      <c r="H112" s="10">
        <v>25478.4176638933</v>
      </c>
      <c r="I112" s="10">
        <f>LN(H112)</f>
        <v>10.145587006654658</v>
      </c>
      <c r="J112" s="10">
        <v>17.1304285316456</v>
      </c>
    </row>
    <row r="113" spans="1:10" ht="12.75" customHeight="1">
      <c r="A113" t="s">
        <v>88</v>
      </c>
      <c r="B113" t="s">
        <v>89</v>
      </c>
      <c r="C113" t="s">
        <v>258</v>
      </c>
      <c r="D113" t="s">
        <v>83</v>
      </c>
      <c r="E113" s="10">
        <v>5.019173875</v>
      </c>
      <c r="F113" s="10">
        <v>81.4625816618293</v>
      </c>
      <c r="G113">
        <f>E113/F113</f>
        <v>0.06161324343777605</v>
      </c>
      <c r="H113" s="10">
        <v>30108.6534213358</v>
      </c>
      <c r="I113" s="10">
        <f>LN(H113)</f>
        <v>10.312567898500824</v>
      </c>
      <c r="J113" s="10">
        <v>21.6555804686052</v>
      </c>
    </row>
    <row r="114" spans="1:10" ht="12.75" customHeight="1">
      <c r="A114" t="s">
        <v>88</v>
      </c>
      <c r="B114" t="s">
        <v>89</v>
      </c>
      <c r="C114" t="s">
        <v>205</v>
      </c>
      <c r="D114" t="s">
        <v>63</v>
      </c>
      <c r="E114" s="10">
        <v>7.680004875</v>
      </c>
      <c r="F114" s="10">
        <v>70.8374600533153</v>
      </c>
      <c r="G114">
        <f>E114/F114</f>
        <v>0.10841728189039669</v>
      </c>
      <c r="H114" s="10">
        <v>31044.0459567967</v>
      </c>
      <c r="I114" s="10">
        <f>LN(H114)</f>
        <v>10.343162312349067</v>
      </c>
      <c r="J114" s="10">
        <v>19.8424246796029</v>
      </c>
    </row>
    <row r="115" ht="12.75" customHeight="1">
      <c r="J115" s="10"/>
    </row>
    <row r="116" spans="6:10" ht="12.75" customHeight="1">
      <c r="F116" s="10" t="s">
        <v>280</v>
      </c>
      <c r="G116">
        <f>AVERAGE(G4:G114)</f>
        <v>0.05273669065153396</v>
      </c>
      <c r="H116" s="10"/>
      <c r="I116" s="10"/>
      <c r="J116" s="10"/>
    </row>
    <row r="117" spans="6:10" ht="12.75" customHeight="1">
      <c r="F117" s="10"/>
      <c r="H117" s="10"/>
      <c r="I117" s="10"/>
      <c r="J117" s="10"/>
    </row>
    <row r="118" ht="12.75" customHeight="1"/>
    <row r="119" ht="12.75" customHeight="1"/>
    <row r="120" spans="6:9" ht="12.75" customHeight="1">
      <c r="F120" s="10"/>
      <c r="H120" s="10"/>
      <c r="I120" s="10"/>
    </row>
    <row r="121" spans="6:10" ht="12.75" customHeight="1">
      <c r="F121" s="10"/>
      <c r="H121" s="10"/>
      <c r="I121" s="10"/>
      <c r="J121" s="10"/>
    </row>
    <row r="122" ht="12.75" customHeight="1">
      <c r="E122" s="10"/>
    </row>
    <row r="123" spans="6:10" ht="12.75" customHeight="1">
      <c r="F123" s="10"/>
      <c r="H123" s="10"/>
      <c r="I123" s="10"/>
      <c r="J123" s="10"/>
    </row>
    <row r="124" spans="6:10" ht="12.75" customHeight="1">
      <c r="F124" s="10"/>
      <c r="H124" s="10"/>
      <c r="I124" s="10"/>
      <c r="J124" s="10"/>
    </row>
    <row r="125" spans="8:10" ht="12.75" customHeight="1">
      <c r="H125" s="10"/>
      <c r="I125" s="10"/>
      <c r="J125" s="10"/>
    </row>
    <row r="126" spans="6:10" ht="12.75" customHeight="1">
      <c r="F126" s="10"/>
      <c r="H126" s="10"/>
      <c r="I126" s="10"/>
      <c r="J126" s="10"/>
    </row>
    <row r="127" spans="6:10" ht="12.75" customHeight="1">
      <c r="F127" s="10"/>
      <c r="H127" s="10"/>
      <c r="I127" s="10"/>
      <c r="J127" s="10"/>
    </row>
    <row r="128" ht="12.75" customHeight="1"/>
    <row r="129" spans="6:10" ht="12.75" customHeight="1">
      <c r="F129" s="10"/>
      <c r="J129" s="10"/>
    </row>
    <row r="130" spans="6:10" ht="12.75" customHeight="1">
      <c r="F130" s="10"/>
      <c r="J130" s="10"/>
    </row>
    <row r="131" spans="6:10" ht="12.75" customHeight="1">
      <c r="F131" s="10"/>
      <c r="H131" s="10"/>
      <c r="I131" s="10"/>
      <c r="J131" s="10"/>
    </row>
    <row r="132" spans="6:10" ht="12.75" customHeight="1">
      <c r="F132" s="10"/>
      <c r="H132" s="10"/>
      <c r="I132" s="10"/>
      <c r="J132" s="10"/>
    </row>
    <row r="133" spans="5:10" ht="12.75" customHeight="1">
      <c r="E133" s="10"/>
      <c r="J133" s="10"/>
    </row>
    <row r="134" spans="6:10" ht="12.75" customHeight="1">
      <c r="F134" s="10"/>
      <c r="H134" s="10"/>
      <c r="I134" s="10"/>
      <c r="J134" s="10"/>
    </row>
    <row r="135" ht="12.75" customHeight="1"/>
    <row r="136" ht="12.75" customHeight="1">
      <c r="J136" s="10"/>
    </row>
    <row r="137" spans="6:10" ht="12.75" customHeight="1">
      <c r="F137" s="10"/>
      <c r="H137" s="10"/>
      <c r="I137" s="10"/>
      <c r="J137" s="10"/>
    </row>
    <row r="138" spans="6:10" ht="12.75" customHeight="1">
      <c r="F138" s="10"/>
      <c r="H138" s="10"/>
      <c r="I138" s="10"/>
      <c r="J138" s="10"/>
    </row>
    <row r="139" spans="6:10" ht="12.75" customHeight="1">
      <c r="F139" s="10"/>
      <c r="H139" s="10"/>
      <c r="I139" s="10"/>
      <c r="J139" s="10"/>
    </row>
    <row r="140" spans="6:10" ht="12.75" customHeight="1">
      <c r="F140" s="10"/>
      <c r="H140" s="10"/>
      <c r="I140" s="10"/>
      <c r="J140" s="10"/>
    </row>
    <row r="141" spans="6:10" ht="12.75" customHeight="1">
      <c r="F141" s="10"/>
      <c r="H141" s="10"/>
      <c r="I141" s="10"/>
      <c r="J141" s="10"/>
    </row>
    <row r="142" spans="6:10" ht="12.75" customHeight="1">
      <c r="F142" s="10"/>
      <c r="H142" s="10"/>
      <c r="I142" s="10"/>
      <c r="J142" s="10"/>
    </row>
    <row r="143" ht="12.75" customHeight="1"/>
    <row r="144" ht="12.75" customHeight="1">
      <c r="J144" s="10"/>
    </row>
    <row r="145" spans="6:10" ht="12.75" customHeight="1">
      <c r="F145" s="10"/>
      <c r="H145" s="10"/>
      <c r="I145" s="10"/>
      <c r="J145" s="10"/>
    </row>
    <row r="146" spans="6:10" ht="12.75" customHeight="1">
      <c r="F146" s="10"/>
      <c r="H146" s="10"/>
      <c r="I146" s="10"/>
      <c r="J146" s="10"/>
    </row>
    <row r="147" ht="12.75" customHeight="1"/>
    <row r="148" spans="6:9" ht="12.75" customHeight="1">
      <c r="F148" s="10"/>
      <c r="H148" s="10"/>
      <c r="I148" s="10"/>
    </row>
    <row r="149" ht="12.75" customHeight="1">
      <c r="J149" s="10"/>
    </row>
    <row r="150" spans="6:10" ht="12.75" customHeight="1">
      <c r="F150" s="10"/>
      <c r="H150" s="10"/>
      <c r="I150" s="10"/>
      <c r="J150" s="10"/>
    </row>
    <row r="151" spans="6:10" ht="12.75" customHeight="1">
      <c r="F151" s="10"/>
      <c r="H151" s="10"/>
      <c r="I151" s="10"/>
      <c r="J151" s="10"/>
    </row>
    <row r="152" spans="6:10" ht="12.75" customHeight="1">
      <c r="F152" s="10"/>
      <c r="H152" s="10"/>
      <c r="I152" s="10"/>
      <c r="J152" s="10"/>
    </row>
    <row r="153" spans="6:10" ht="12.75" customHeight="1">
      <c r="F153" s="10"/>
      <c r="H153" s="10"/>
      <c r="I153" s="10"/>
      <c r="J153" s="10"/>
    </row>
    <row r="154" ht="12.75" customHeight="1">
      <c r="J154" s="10"/>
    </row>
    <row r="155" ht="12.75" customHeight="1"/>
    <row r="156" spans="6:10" ht="12.75" customHeight="1">
      <c r="F156" s="10"/>
      <c r="H156" s="10"/>
      <c r="I156" s="10"/>
      <c r="J156" s="10"/>
    </row>
    <row r="157" ht="12.75" customHeight="1"/>
    <row r="158" ht="12.75" customHeight="1">
      <c r="J158" s="10"/>
    </row>
    <row r="159" spans="6:10" ht="12.75" customHeight="1">
      <c r="F159" s="10"/>
      <c r="H159" s="10"/>
      <c r="I159" s="10"/>
      <c r="J159" s="10"/>
    </row>
    <row r="160" spans="6:10" ht="12.75" customHeight="1">
      <c r="F160" s="10"/>
      <c r="H160" s="10"/>
      <c r="I160" s="10"/>
      <c r="J160" s="10"/>
    </row>
    <row r="161" ht="12.75" customHeight="1">
      <c r="J161" s="10"/>
    </row>
    <row r="162" spans="6:10" ht="12.75" customHeight="1">
      <c r="F162" s="10"/>
      <c r="J162" s="10"/>
    </row>
    <row r="163" ht="12.75" customHeight="1"/>
    <row r="164" spans="6:10" ht="12.75" customHeight="1">
      <c r="F164" s="10"/>
      <c r="H164" s="10"/>
      <c r="I164" s="10"/>
      <c r="J164" s="10"/>
    </row>
    <row r="165" spans="6:10" ht="12.75" customHeight="1">
      <c r="F165" s="10"/>
      <c r="H165" s="10"/>
      <c r="I165" s="10"/>
      <c r="J165" s="10"/>
    </row>
    <row r="166" spans="6:10" ht="12.75" customHeight="1">
      <c r="F166" s="10"/>
      <c r="H166" s="10"/>
      <c r="I166" s="10"/>
      <c r="J166" s="10"/>
    </row>
    <row r="167" spans="6:10" ht="12.75" customHeight="1">
      <c r="F167" s="10"/>
      <c r="H167" s="10"/>
      <c r="I167" s="10"/>
      <c r="J167" s="10"/>
    </row>
    <row r="168" ht="12.75" customHeight="1">
      <c r="E168" s="10"/>
    </row>
    <row r="169" ht="12.75" customHeight="1"/>
    <row r="170" ht="12.75" customHeight="1">
      <c r="E170" s="10"/>
    </row>
    <row r="171" spans="6:10" ht="12.75" customHeight="1">
      <c r="F171" s="10"/>
      <c r="H171" s="10"/>
      <c r="I171" s="10"/>
      <c r="J171" s="10"/>
    </row>
    <row r="172" ht="12.75" customHeight="1"/>
    <row r="173" spans="6:10" ht="12.75" customHeight="1">
      <c r="F173" s="10"/>
      <c r="H173" s="10"/>
      <c r="I173" s="10"/>
      <c r="J173" s="10"/>
    </row>
    <row r="174" spans="6:10" ht="12.75" customHeight="1">
      <c r="F174" s="10"/>
      <c r="H174" s="10"/>
      <c r="I174" s="10"/>
      <c r="J174" s="10"/>
    </row>
    <row r="175" ht="12.75" customHeight="1"/>
    <row r="176" ht="12.75" customHeight="1">
      <c r="J176" s="10"/>
    </row>
    <row r="177" spans="6:10" ht="12.75" customHeight="1">
      <c r="F177" s="10"/>
      <c r="H177" s="10"/>
      <c r="I177" s="10"/>
      <c r="J177" s="10"/>
    </row>
    <row r="178" spans="6:10" ht="12.75" customHeight="1">
      <c r="F178" s="10"/>
      <c r="H178" s="10"/>
      <c r="I178" s="10"/>
      <c r="J178" s="10"/>
    </row>
    <row r="179" ht="12.75" customHeight="1"/>
    <row r="180" ht="12.75" customHeight="1">
      <c r="E180" s="10"/>
    </row>
    <row r="181" spans="6:10" ht="12.75" customHeight="1">
      <c r="F181" s="10"/>
      <c r="H181" s="10"/>
      <c r="I181" s="10"/>
      <c r="J181" s="10"/>
    </row>
    <row r="182" spans="8:10" ht="12.75" customHeight="1">
      <c r="H182" s="10"/>
      <c r="I182" s="10"/>
      <c r="J182" s="10"/>
    </row>
    <row r="183" spans="5:10" ht="12.75" customHeight="1">
      <c r="E183" s="10"/>
      <c r="J183" s="10"/>
    </row>
    <row r="184" spans="5:10" ht="12.75" customHeight="1">
      <c r="E184" s="10"/>
      <c r="H184" s="10"/>
      <c r="I184" s="10"/>
      <c r="J184" s="10"/>
    </row>
    <row r="185" ht="12.75" customHeight="1"/>
    <row r="186" ht="12.75" customHeight="1">
      <c r="F186" s="10"/>
    </row>
    <row r="187" spans="6:10" ht="12.75" customHeight="1">
      <c r="F187" s="10"/>
      <c r="J187" s="10"/>
    </row>
    <row r="188" spans="6:10" ht="12.75" customHeight="1">
      <c r="F188" s="10"/>
      <c r="H188" s="10"/>
      <c r="I188" s="10"/>
      <c r="J188" s="10"/>
    </row>
    <row r="189" spans="6:10" ht="12.75" customHeight="1">
      <c r="F189" s="10"/>
      <c r="H189" s="10"/>
      <c r="I189" s="10"/>
      <c r="J189" s="10"/>
    </row>
    <row r="190" spans="6:10" ht="12.75" customHeight="1">
      <c r="F190" s="10"/>
      <c r="H190" s="10"/>
      <c r="I190" s="10"/>
      <c r="J190" s="10"/>
    </row>
    <row r="191" spans="5:10" ht="12.75" customHeight="1">
      <c r="E191" s="10"/>
      <c r="H191" s="10"/>
      <c r="I191" s="10"/>
      <c r="J191" s="10"/>
    </row>
    <row r="192" ht="12.75" customHeight="1">
      <c r="J192" s="10"/>
    </row>
    <row r="193" spans="6:10" ht="12.75" customHeight="1">
      <c r="F193" s="10"/>
      <c r="H193" s="10"/>
      <c r="I193" s="10"/>
      <c r="J193" s="10"/>
    </row>
    <row r="194" spans="6:10" ht="12.75" customHeight="1">
      <c r="F194" s="10"/>
      <c r="J194" s="10"/>
    </row>
    <row r="195" ht="12.75" customHeight="1"/>
    <row r="196" spans="6:10" ht="12.75" customHeight="1">
      <c r="F196" s="10"/>
      <c r="H196" s="10"/>
      <c r="I196" s="10"/>
      <c r="J196" s="10"/>
    </row>
    <row r="197" spans="6:10" ht="12.75" customHeight="1">
      <c r="F197" s="10"/>
      <c r="H197" s="10"/>
      <c r="I197" s="10"/>
      <c r="J197" s="10"/>
    </row>
    <row r="198" spans="6:10" ht="12.75" customHeight="1">
      <c r="F198" s="10"/>
      <c r="H198" s="10"/>
      <c r="I198" s="10"/>
      <c r="J198" s="10"/>
    </row>
    <row r="199" spans="6:10" ht="12.75" customHeight="1">
      <c r="F199" s="10"/>
      <c r="H199" s="10"/>
      <c r="I199" s="10"/>
      <c r="J199" s="10"/>
    </row>
    <row r="200" spans="6:10" ht="12.75" customHeight="1">
      <c r="F200" s="10"/>
      <c r="H200" s="10"/>
      <c r="I200" s="10"/>
      <c r="J200" s="10"/>
    </row>
    <row r="201" ht="12.75" customHeight="1"/>
    <row r="202" ht="12.75" customHeight="1">
      <c r="F202" s="10"/>
    </row>
    <row r="203" spans="6:10" ht="12.75" customHeight="1">
      <c r="F203" s="10"/>
      <c r="H203" s="10"/>
      <c r="I203" s="10"/>
      <c r="J203" s="10"/>
    </row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O22" sqref="O22"/>
    </sheetView>
  </sheetViews>
  <sheetFormatPr defaultColWidth="9.140625" defaultRowHeight="12.75"/>
  <sheetData>
    <row r="1" spans="1:9" ht="12.75">
      <c r="A1" s="17" t="s">
        <v>85</v>
      </c>
      <c r="B1" s="17"/>
      <c r="C1" s="17"/>
      <c r="D1" s="17"/>
      <c r="E1" s="17"/>
      <c r="F1" s="17"/>
      <c r="G1" s="17"/>
      <c r="H1" s="17"/>
      <c r="I1" s="17"/>
    </row>
    <row r="2" spans="1:9" ht="13.5">
      <c r="A2" s="18" t="s">
        <v>86</v>
      </c>
      <c r="B2" s="18"/>
      <c r="C2" s="18"/>
      <c r="D2" s="18"/>
      <c r="E2" s="18"/>
      <c r="F2" s="18"/>
      <c r="G2" s="18"/>
      <c r="H2" s="18"/>
      <c r="I2" s="18"/>
    </row>
    <row r="4" spans="1:15" ht="102">
      <c r="A4" s="1"/>
      <c r="B4" s="2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4" t="s">
        <v>13</v>
      </c>
      <c r="J4" s="4" t="s">
        <v>14</v>
      </c>
      <c r="K4" s="11" t="s">
        <v>278</v>
      </c>
      <c r="L4" s="11" t="s">
        <v>274</v>
      </c>
      <c r="O4" s="11" t="s">
        <v>279</v>
      </c>
    </row>
    <row r="5" spans="1:16" ht="12.75">
      <c r="A5" s="5" t="s">
        <v>67</v>
      </c>
      <c r="B5" s="6" t="s">
        <v>16</v>
      </c>
      <c r="C5" s="6" t="s">
        <v>16</v>
      </c>
      <c r="D5" s="6" t="s">
        <v>16</v>
      </c>
      <c r="E5" s="6" t="s">
        <v>16</v>
      </c>
      <c r="F5" s="6">
        <v>2.88</v>
      </c>
      <c r="G5" s="6" t="s">
        <v>16</v>
      </c>
      <c r="H5" s="6" t="s">
        <v>16</v>
      </c>
      <c r="I5" s="6">
        <v>3.02</v>
      </c>
      <c r="J5" s="7">
        <v>2.71</v>
      </c>
      <c r="K5">
        <f>VLOOKUP($A5,Public!$D$4:$J$114,6,"False")</f>
        <v>8.153393836343998</v>
      </c>
      <c r="L5" s="12">
        <f>VLOOKUP($A5,Public!$D$4:$K$114,7,"False")</f>
        <v>38.2201851538052</v>
      </c>
      <c r="M5" s="7">
        <v>2.71</v>
      </c>
      <c r="N5">
        <f>VLOOKUP(A5,Public!$D$4:$F$114,3,"False")</f>
        <v>86.291567946835</v>
      </c>
      <c r="O5">
        <f>M5*100/N5</f>
        <v>3.1405154228622374</v>
      </c>
      <c r="P5">
        <f>EXP(K5)</f>
        <v>3475.1531756250806</v>
      </c>
    </row>
    <row r="6" spans="1:16" ht="12.75">
      <c r="A6" s="5" t="s">
        <v>66</v>
      </c>
      <c r="B6" s="6" t="s">
        <v>16</v>
      </c>
      <c r="C6" s="6" t="s">
        <v>16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7">
        <v>2.14</v>
      </c>
      <c r="K6">
        <f>VLOOKUP($A6,Public!$D$4:$J$114,6,"False")</f>
        <v>8.372247122921646</v>
      </c>
      <c r="L6" s="12">
        <f>VLOOKUP($A6,Public!$D$4:$K$114,7,"False")</f>
        <v>34.2660840678774</v>
      </c>
      <c r="M6" s="7">
        <v>2.14</v>
      </c>
      <c r="N6">
        <f>VLOOKUP(A6,Public!$D$4:$F$114,3,"False")</f>
        <v>81.6906448691794</v>
      </c>
      <c r="O6">
        <f aca="true" t="shared" si="0" ref="O6:O30">M6*100/N6</f>
        <v>2.6196390093713027</v>
      </c>
      <c r="P6">
        <f aca="true" t="shared" si="1" ref="P6:P30">EXP(K6)</f>
        <v>4325.344731616242</v>
      </c>
    </row>
    <row r="7" spans="1:16" ht="12.75">
      <c r="A7" s="5" t="s">
        <v>77</v>
      </c>
      <c r="B7" s="6">
        <v>0.3</v>
      </c>
      <c r="C7" s="6" t="s">
        <v>16</v>
      </c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7">
        <v>3.35</v>
      </c>
      <c r="K7">
        <f>VLOOKUP($A7,Public!$D$4:$J$114,6,"False")</f>
        <v>8.618484110020901</v>
      </c>
      <c r="L7" s="12">
        <f>VLOOKUP($A7,Public!$D$4:$K$114,7,"False")</f>
        <v>25.8194550724153</v>
      </c>
      <c r="M7" s="7">
        <v>3.35</v>
      </c>
      <c r="N7">
        <f>VLOOKUP(A7,Public!$D$4:$F$114,3,"False")</f>
        <v>63.6650101702729</v>
      </c>
      <c r="O7">
        <f t="shared" si="0"/>
        <v>5.261917010678835</v>
      </c>
      <c r="P7">
        <f t="shared" si="1"/>
        <v>5532.99262519532</v>
      </c>
    </row>
    <row r="8" spans="1:16" ht="12.75">
      <c r="A8" s="5" t="s">
        <v>78</v>
      </c>
      <c r="B8" s="6" t="s">
        <v>16</v>
      </c>
      <c r="C8" s="6" t="s">
        <v>16</v>
      </c>
      <c r="D8" s="6" t="s">
        <v>16</v>
      </c>
      <c r="E8" s="6" t="s">
        <v>79</v>
      </c>
      <c r="F8" s="6">
        <f>0.08+0.66</f>
        <v>0.74</v>
      </c>
      <c r="G8" s="6">
        <v>0.21</v>
      </c>
      <c r="H8" s="6" t="s">
        <v>16</v>
      </c>
      <c r="I8" s="6" t="s">
        <v>16</v>
      </c>
      <c r="J8" s="7">
        <v>0.54</v>
      </c>
      <c r="K8">
        <f>VLOOKUP($A8,Public!$D$4:$J$114,6,"False")</f>
        <v>8.648560535944359</v>
      </c>
      <c r="L8" s="12">
        <f>VLOOKUP($A8,Public!$D$4:$K$114,7,"False")</f>
        <v>29.1219383335635</v>
      </c>
      <c r="M8" s="7">
        <v>0.54</v>
      </c>
      <c r="N8">
        <f>VLOOKUP(A8,Public!$D$4:$F$114,3,"False")</f>
        <v>79.3821720537036</v>
      </c>
      <c r="O8">
        <f t="shared" si="0"/>
        <v>0.680253495249134</v>
      </c>
      <c r="P8">
        <f t="shared" si="1"/>
        <v>5701.933095814383</v>
      </c>
    </row>
    <row r="9" spans="1:16" ht="12.75">
      <c r="A9" s="5" t="s">
        <v>60</v>
      </c>
      <c r="B9" s="6">
        <v>3.5</v>
      </c>
      <c r="C9" s="6" t="s">
        <v>16</v>
      </c>
      <c r="D9" s="6" t="s">
        <v>16</v>
      </c>
      <c r="E9" s="6" t="s">
        <v>16</v>
      </c>
      <c r="F9" s="6">
        <f>1.05+0.25</f>
        <v>1.3</v>
      </c>
      <c r="G9" s="6">
        <f>0.97+0.32</f>
        <v>1.29</v>
      </c>
      <c r="H9" s="6" t="s">
        <v>16</v>
      </c>
      <c r="I9" s="6">
        <v>1.25</v>
      </c>
      <c r="J9" s="7">
        <v>0.65</v>
      </c>
      <c r="K9">
        <f>VLOOKUP($A9,Public!$D$4:$J$114,6,"False")</f>
        <v>8.945071643429717</v>
      </c>
      <c r="L9" s="12">
        <f>VLOOKUP($A9,Public!$D$4:$K$114,7,"False")</f>
        <v>34.6551969848086</v>
      </c>
      <c r="M9" s="7">
        <v>0.65</v>
      </c>
      <c r="N9">
        <f>VLOOKUP(A9,Public!$D$4:$F$114,3,"False")</f>
        <v>77.8219946138535</v>
      </c>
      <c r="O9">
        <f t="shared" si="0"/>
        <v>0.8352394502675597</v>
      </c>
      <c r="P9">
        <f t="shared" si="1"/>
        <v>7669.998075354986</v>
      </c>
    </row>
    <row r="10" spans="1:16" ht="12.75">
      <c r="A10" s="5" t="s">
        <v>24</v>
      </c>
      <c r="B10" s="6" t="s">
        <v>16</v>
      </c>
      <c r="C10" s="6" t="s">
        <v>16</v>
      </c>
      <c r="D10" s="6" t="s">
        <v>16</v>
      </c>
      <c r="E10" s="6" t="s">
        <v>16</v>
      </c>
      <c r="F10" s="6" t="s">
        <v>16</v>
      </c>
      <c r="G10" s="6" t="s">
        <v>16</v>
      </c>
      <c r="H10" s="6">
        <v>2.51</v>
      </c>
      <c r="I10" s="6">
        <v>2.52</v>
      </c>
      <c r="J10" s="7">
        <v>2.62</v>
      </c>
      <c r="K10">
        <f>VLOOKUP($A10,Public!$D$4:$J$114,6,"False")</f>
        <v>9.027103013043552</v>
      </c>
      <c r="L10" s="12">
        <f>VLOOKUP($A10,Public!$D$4:$K$114,7,"False")</f>
        <v>28.7308295506679</v>
      </c>
      <c r="M10" s="7">
        <v>2.62</v>
      </c>
      <c r="N10">
        <f>VLOOKUP(A10,Public!$D$4:$F$114,3,"False")</f>
        <v>77.3634108720847</v>
      </c>
      <c r="O10">
        <f t="shared" si="0"/>
        <v>3.3866138662526106</v>
      </c>
      <c r="P10">
        <f t="shared" si="1"/>
        <v>8325.705142334327</v>
      </c>
    </row>
    <row r="11" spans="1:16" ht="12.75">
      <c r="A11" s="5" t="s">
        <v>44</v>
      </c>
      <c r="B11" s="6" t="s">
        <v>16</v>
      </c>
      <c r="C11" s="6">
        <v>0.5</v>
      </c>
      <c r="D11" s="6" t="s">
        <v>16</v>
      </c>
      <c r="E11" s="6">
        <f>0.7+0.2</f>
        <v>0.8999999999999999</v>
      </c>
      <c r="F11" s="6">
        <v>0.68</v>
      </c>
      <c r="G11" s="6">
        <v>0.61</v>
      </c>
      <c r="H11" s="6" t="s">
        <v>16</v>
      </c>
      <c r="I11" s="6">
        <v>0.6</v>
      </c>
      <c r="J11" s="7">
        <v>0.59</v>
      </c>
      <c r="K11">
        <f>VLOOKUP($A11,Public!$D$4:$J$114,6,"False")</f>
        <v>9.240631658355543</v>
      </c>
      <c r="L11" s="12">
        <f>VLOOKUP($A11,Public!$D$4:$K$114,7,"False")</f>
        <v>17.4354758275658</v>
      </c>
      <c r="M11" s="7">
        <v>0.59</v>
      </c>
      <c r="N11">
        <f>VLOOKUP(A11,Public!$D$4:$F$114,3,"False")</f>
        <v>72.5819074055715</v>
      </c>
      <c r="O11">
        <f t="shared" si="0"/>
        <v>0.8128747522481211</v>
      </c>
      <c r="P11">
        <f t="shared" si="1"/>
        <v>10307.547350439292</v>
      </c>
    </row>
    <row r="12" spans="1:16" ht="12.75">
      <c r="A12" s="5" t="s">
        <v>15</v>
      </c>
      <c r="B12" s="6" t="s">
        <v>16</v>
      </c>
      <c r="C12" s="6" t="s">
        <v>16</v>
      </c>
      <c r="D12" s="6" t="s">
        <v>16</v>
      </c>
      <c r="E12" s="6" t="s">
        <v>16</v>
      </c>
      <c r="F12" s="6" t="s">
        <v>16</v>
      </c>
      <c r="G12" s="6" t="s">
        <v>16</v>
      </c>
      <c r="H12" s="6">
        <v>0.75</v>
      </c>
      <c r="I12" s="6">
        <v>0.71</v>
      </c>
      <c r="J12" s="7">
        <v>0.8</v>
      </c>
      <c r="K12">
        <f>VLOOKUP($A12,Public!$D$4:$J$114,6,"False")</f>
        <v>9.384555536347749</v>
      </c>
      <c r="L12" s="12">
        <f>VLOOKUP($A12,Public!$D$4:$K$114,7,"False")</f>
        <v>28.9131584237741</v>
      </c>
      <c r="M12" s="7">
        <v>0.8</v>
      </c>
      <c r="N12">
        <f>VLOOKUP(A12,Public!$D$4:$F$114,3,"False")</f>
        <v>82.6116392492674</v>
      </c>
      <c r="O12">
        <f t="shared" si="0"/>
        <v>0.968386546096886</v>
      </c>
      <c r="P12">
        <f t="shared" si="1"/>
        <v>11903.11650927519</v>
      </c>
    </row>
    <row r="13" spans="1:16" ht="12.75">
      <c r="A13" s="5" t="s">
        <v>30</v>
      </c>
      <c r="B13" s="6" t="s">
        <v>16</v>
      </c>
      <c r="C13" s="6" t="s">
        <v>16</v>
      </c>
      <c r="D13" s="6" t="s">
        <v>16</v>
      </c>
      <c r="E13" s="6" t="s">
        <v>16</v>
      </c>
      <c r="F13" s="6" t="s">
        <v>16</v>
      </c>
      <c r="G13" s="6">
        <v>0.84</v>
      </c>
      <c r="H13" s="6" t="s">
        <v>16</v>
      </c>
      <c r="I13" s="6">
        <v>0.65</v>
      </c>
      <c r="J13" s="7">
        <v>0.6</v>
      </c>
      <c r="K13">
        <f>VLOOKUP($A13,Public!$D$4:$J$114,6,"False")</f>
        <v>9.413671889373134</v>
      </c>
      <c r="L13" s="12">
        <f>VLOOKUP($A13,Public!$D$4:$K$114,7,"False")</f>
        <v>17.3100432559495</v>
      </c>
      <c r="M13" s="7">
        <v>0.6</v>
      </c>
      <c r="N13">
        <f>VLOOKUP(A13,Public!$D$4:$F$114,3,"False")</f>
        <v>71.1527670236552</v>
      </c>
      <c r="O13">
        <f t="shared" si="0"/>
        <v>0.8432560321941185</v>
      </c>
      <c r="P13">
        <f t="shared" si="1"/>
        <v>12254.786684107396</v>
      </c>
    </row>
    <row r="14" spans="1:16" ht="12.75">
      <c r="A14" s="5" t="s">
        <v>40</v>
      </c>
      <c r="B14" s="6" t="s">
        <v>16</v>
      </c>
      <c r="C14" s="6" t="s">
        <v>16</v>
      </c>
      <c r="D14" s="6" t="s">
        <v>16</v>
      </c>
      <c r="E14" s="6" t="s">
        <v>16</v>
      </c>
      <c r="F14" s="6" t="s">
        <v>16</v>
      </c>
      <c r="G14" s="6" t="s">
        <v>16</v>
      </c>
      <c r="H14" s="6" t="s">
        <v>16</v>
      </c>
      <c r="I14" s="6">
        <v>1.4</v>
      </c>
      <c r="J14" s="7">
        <v>1.32</v>
      </c>
      <c r="K14">
        <f>VLOOKUP($A14,Public!$D$4:$J$114,6,"False")</f>
        <v>9.547536969738871</v>
      </c>
      <c r="L14" s="12">
        <f>VLOOKUP($A14,Public!$D$4:$K$114,7,"False")</f>
        <v>15.7012329215407</v>
      </c>
      <c r="M14" s="7">
        <v>1.32</v>
      </c>
      <c r="N14">
        <f>VLOOKUP(A14,Public!$D$4:$F$114,3,"False")</f>
        <v>86.9995197262061</v>
      </c>
      <c r="O14">
        <f t="shared" si="0"/>
        <v>1.5172497551183468</v>
      </c>
      <c r="P14">
        <f t="shared" si="1"/>
        <v>14010.144729761098</v>
      </c>
    </row>
    <row r="15" spans="1:16" ht="12.75">
      <c r="A15" s="5" t="s">
        <v>73</v>
      </c>
      <c r="B15" s="6">
        <v>0.64</v>
      </c>
      <c r="C15" s="6">
        <v>0.7</v>
      </c>
      <c r="D15" s="6">
        <v>0.7</v>
      </c>
      <c r="E15" s="6">
        <f>0.8+0.6</f>
        <v>1.4</v>
      </c>
      <c r="F15" s="6">
        <f>0.83+0.57</f>
        <v>1.4</v>
      </c>
      <c r="G15" s="6">
        <v>1.47</v>
      </c>
      <c r="H15" s="6" t="s">
        <v>16</v>
      </c>
      <c r="I15" s="6">
        <v>1.44</v>
      </c>
      <c r="J15" s="7">
        <v>0.85</v>
      </c>
      <c r="K15">
        <f>VLOOKUP($A15,Public!$D$4:$J$114,6,"False")</f>
        <v>9.750549468457255</v>
      </c>
      <c r="L15" s="12">
        <f>VLOOKUP($A15,Public!$D$4:$K$114,7,"False")</f>
        <v>15.697957270469</v>
      </c>
      <c r="M15" s="7">
        <v>0.85</v>
      </c>
      <c r="N15">
        <f>VLOOKUP(A15,Public!$D$4:$F$114,3,"False")</f>
        <v>76.6600686710558</v>
      </c>
      <c r="O15">
        <f t="shared" si="0"/>
        <v>1.1087910756345705</v>
      </c>
      <c r="P15">
        <f t="shared" si="1"/>
        <v>17163.657106969098</v>
      </c>
    </row>
    <row r="16" spans="1:16" ht="12.75">
      <c r="A16" s="5" t="s">
        <v>75</v>
      </c>
      <c r="B16" s="6">
        <v>0.1</v>
      </c>
      <c r="C16" s="6">
        <v>0</v>
      </c>
      <c r="D16" s="6">
        <v>0.1</v>
      </c>
      <c r="E16" s="6">
        <f>0.1+1.1</f>
        <v>1.2000000000000002</v>
      </c>
      <c r="F16" s="6">
        <f>0.12+1.23</f>
        <v>1.35</v>
      </c>
      <c r="G16" s="6">
        <f>0.11+1.2</f>
        <v>1.31</v>
      </c>
      <c r="H16" s="6" t="s">
        <v>16</v>
      </c>
      <c r="I16" s="6">
        <v>0.17</v>
      </c>
      <c r="J16" s="7">
        <v>0.18</v>
      </c>
      <c r="K16">
        <f>VLOOKUP($A16,Public!$D$4:$J$114,6,"False")</f>
        <v>9.943573816490941</v>
      </c>
      <c r="L16" s="12">
        <f>VLOOKUP($A16,Public!$D$4:$K$114,7,"False")</f>
        <v>18.4536251796204</v>
      </c>
      <c r="M16" s="7">
        <v>0.18</v>
      </c>
      <c r="N16">
        <f>VLOOKUP(A16,Public!$D$4:$F$114,3,"False")</f>
        <v>76.5053322241632</v>
      </c>
      <c r="O16">
        <f t="shared" si="0"/>
        <v>0.2352777182544531</v>
      </c>
      <c r="P16">
        <f t="shared" si="1"/>
        <v>20818.011250373493</v>
      </c>
    </row>
    <row r="17" spans="1:16" ht="12.75">
      <c r="A17" s="5" t="s">
        <v>81</v>
      </c>
      <c r="B17" s="6">
        <v>0.5</v>
      </c>
      <c r="C17" s="6" t="s">
        <v>16</v>
      </c>
      <c r="D17" s="6" t="s">
        <v>16</v>
      </c>
      <c r="E17" s="6" t="s">
        <v>16</v>
      </c>
      <c r="F17" s="6" t="s">
        <v>82</v>
      </c>
      <c r="G17" s="6">
        <v>0.26</v>
      </c>
      <c r="H17" s="6" t="s">
        <v>16</v>
      </c>
      <c r="I17" s="6" t="s">
        <v>16</v>
      </c>
      <c r="J17" s="7">
        <v>0.28</v>
      </c>
      <c r="K17">
        <f>VLOOKUP($A17,Public!$D$4:$J$114,6,"False")</f>
        <v>9.973934402412185</v>
      </c>
      <c r="L17" s="12">
        <f>VLOOKUP($A17,Public!$D$4:$K$114,7,"False")</f>
        <v>19.0204519369923</v>
      </c>
      <c r="M17" s="7">
        <v>0.28</v>
      </c>
      <c r="N17">
        <f>VLOOKUP(A17,Public!$D$4:$F$114,3,"False")</f>
        <v>82.8771525054824</v>
      </c>
      <c r="O17">
        <f t="shared" si="0"/>
        <v>0.3378494452756178</v>
      </c>
      <c r="P17">
        <f t="shared" si="1"/>
        <v>21459.750769889313</v>
      </c>
    </row>
    <row r="18" spans="1:16" ht="12.75">
      <c r="A18" s="5" t="s">
        <v>51</v>
      </c>
      <c r="B18" s="6" t="s">
        <v>16</v>
      </c>
      <c r="C18" s="6" t="s">
        <v>16</v>
      </c>
      <c r="D18" s="6" t="s">
        <v>16</v>
      </c>
      <c r="E18" s="6">
        <v>0.03</v>
      </c>
      <c r="F18" s="6">
        <v>0.03</v>
      </c>
      <c r="G18" s="6">
        <v>0.09</v>
      </c>
      <c r="H18" s="6" t="s">
        <v>16</v>
      </c>
      <c r="I18" s="6">
        <v>0.55</v>
      </c>
      <c r="J18" s="7">
        <v>0.19</v>
      </c>
      <c r="K18">
        <f>VLOOKUP($A18,Public!$D$4:$J$114,6,"False")</f>
        <v>9.994278855444708</v>
      </c>
      <c r="L18" s="12">
        <f>VLOOKUP($A18,Public!$D$4:$K$114,7,"False")</f>
        <v>14.50526296277</v>
      </c>
      <c r="M18" s="7">
        <v>0.19</v>
      </c>
      <c r="N18">
        <f>VLOOKUP(A18,Public!$D$4:$F$114,3,"False")</f>
        <v>77.3113025326304</v>
      </c>
      <c r="O18">
        <f t="shared" si="0"/>
        <v>0.24575966744294292</v>
      </c>
      <c r="P18">
        <f t="shared" si="1"/>
        <v>21900.80899306041</v>
      </c>
    </row>
    <row r="19" spans="1:16" ht="12.75">
      <c r="A19" s="5" t="s">
        <v>36</v>
      </c>
      <c r="B19" s="6">
        <v>0.4</v>
      </c>
      <c r="C19" s="6">
        <v>0.6</v>
      </c>
      <c r="D19" s="6">
        <v>0.4</v>
      </c>
      <c r="E19" s="6">
        <f>0.5+0.2</f>
        <v>0.7</v>
      </c>
      <c r="F19" s="6">
        <f>0.53+0.26</f>
        <v>0.79</v>
      </c>
      <c r="G19" s="6">
        <v>0.8</v>
      </c>
      <c r="H19" s="6" t="s">
        <v>16</v>
      </c>
      <c r="I19" s="6">
        <v>0.7</v>
      </c>
      <c r="J19" s="7">
        <v>0.36</v>
      </c>
      <c r="K19">
        <f>VLOOKUP($A19,Public!$D$4:$J$114,6,"False")</f>
        <v>9.996088982408352</v>
      </c>
      <c r="L19" s="12">
        <f>VLOOKUP($A19,Public!$D$4:$K$114,7,"False")</f>
        <v>19.1217972379191</v>
      </c>
      <c r="M19" s="7">
        <v>0.36</v>
      </c>
      <c r="N19">
        <f>VLOOKUP(A19,Public!$D$4:$F$114,3,"False")</f>
        <v>78.2725607877591</v>
      </c>
      <c r="O19">
        <f t="shared" si="0"/>
        <v>0.4599312918561107</v>
      </c>
      <c r="P19">
        <f t="shared" si="1"/>
        <v>21940.48813925632</v>
      </c>
    </row>
    <row r="20" spans="1:16" ht="12.75">
      <c r="A20" s="5" t="s">
        <v>49</v>
      </c>
      <c r="B20" s="6">
        <v>0.6</v>
      </c>
      <c r="C20" s="6">
        <v>0.4</v>
      </c>
      <c r="D20" s="6">
        <v>0.4</v>
      </c>
      <c r="E20" s="6">
        <f>0.5+0.3</f>
        <v>0.8</v>
      </c>
      <c r="F20" s="6">
        <v>0.48</v>
      </c>
      <c r="G20" s="6">
        <v>0.42</v>
      </c>
      <c r="H20" s="6" t="s">
        <v>16</v>
      </c>
      <c r="I20" s="6">
        <v>0.41</v>
      </c>
      <c r="J20" s="7">
        <v>0.4</v>
      </c>
      <c r="K20">
        <f>VLOOKUP($A20,Public!$D$4:$J$114,6,"False")</f>
        <v>10.01844142133997</v>
      </c>
      <c r="L20" s="12">
        <f>VLOOKUP($A20,Public!$D$4:$K$114,7,"False")</f>
        <v>22.7444451858836</v>
      </c>
      <c r="M20" s="7">
        <v>0.4</v>
      </c>
      <c r="N20">
        <f>VLOOKUP(A20,Public!$D$4:$F$114,3,"False")</f>
        <v>64.8037850660066</v>
      </c>
      <c r="O20">
        <f t="shared" si="0"/>
        <v>0.6172478962341099</v>
      </c>
      <c r="P20">
        <f t="shared" si="1"/>
        <v>22436.433708040586</v>
      </c>
    </row>
    <row r="21" spans="1:16" ht="12.75">
      <c r="A21" s="5" t="s">
        <v>38</v>
      </c>
      <c r="B21" s="6" t="s">
        <v>16</v>
      </c>
      <c r="C21" s="6">
        <v>1.5</v>
      </c>
      <c r="D21" s="6" t="s">
        <v>16</v>
      </c>
      <c r="E21" s="6">
        <v>1.4</v>
      </c>
      <c r="F21" s="6">
        <v>1.29</v>
      </c>
      <c r="G21" s="6">
        <v>1.29</v>
      </c>
      <c r="H21" s="6" t="s">
        <v>16</v>
      </c>
      <c r="I21" s="6">
        <v>1.46</v>
      </c>
      <c r="J21" s="7">
        <v>1.2</v>
      </c>
      <c r="K21">
        <f>VLOOKUP($A21,Public!$D$4:$J$114,6,"False")</f>
        <v>10.03847357071574</v>
      </c>
      <c r="L21" s="12">
        <f>VLOOKUP($A21,Public!$D$4:$K$114,7,"False")</f>
        <v>15.8007075091106</v>
      </c>
      <c r="M21" s="7">
        <v>1.2</v>
      </c>
      <c r="N21">
        <f>VLOOKUP(A21,Public!$D$4:$F$114,3,"False")</f>
        <v>76.744583290142</v>
      </c>
      <c r="O21">
        <f t="shared" si="0"/>
        <v>1.563628269976081</v>
      </c>
      <c r="P21">
        <f t="shared" si="1"/>
        <v>22890.415635108806</v>
      </c>
    </row>
    <row r="22" spans="1:16" ht="12.75">
      <c r="A22" s="5" t="s">
        <v>0</v>
      </c>
      <c r="B22" s="6" t="s">
        <v>16</v>
      </c>
      <c r="C22" s="6">
        <v>1.3</v>
      </c>
      <c r="D22" s="6">
        <v>1.1</v>
      </c>
      <c r="E22" s="6">
        <v>1.2</v>
      </c>
      <c r="F22" s="6">
        <v>1.11</v>
      </c>
      <c r="G22" s="6">
        <v>1.16</v>
      </c>
      <c r="H22" s="6" t="s">
        <v>16</v>
      </c>
      <c r="I22" s="6">
        <v>1.17</v>
      </c>
      <c r="J22" s="7">
        <v>1.17</v>
      </c>
      <c r="K22">
        <f>VLOOKUP($A22,Public!$D$4:$J$114,6,"False")</f>
        <v>10.052700126993802</v>
      </c>
      <c r="L22" s="12">
        <f>VLOOKUP($A22,Public!$D$4:$K$114,7,"False")</f>
        <v>15.0973353888142</v>
      </c>
      <c r="M22" s="7">
        <v>1.17</v>
      </c>
      <c r="N22">
        <f>VLOOKUP(A22,Public!$D$4:$F$114,3,"False")</f>
        <v>71.4116634972914</v>
      </c>
      <c r="O22">
        <f t="shared" si="0"/>
        <v>1.6383878244824495</v>
      </c>
      <c r="P22">
        <f t="shared" si="1"/>
        <v>23218.394897326983</v>
      </c>
    </row>
    <row r="23" spans="1:16" ht="12.75">
      <c r="A23" s="5" t="s">
        <v>23</v>
      </c>
      <c r="B23" s="6">
        <v>0.88</v>
      </c>
      <c r="C23" s="6">
        <v>0.7</v>
      </c>
      <c r="D23" s="6">
        <v>0.2</v>
      </c>
      <c r="E23" s="6">
        <f>0.7+0.3</f>
        <v>1</v>
      </c>
      <c r="F23" s="6">
        <v>0.49</v>
      </c>
      <c r="G23" s="6">
        <v>0.73</v>
      </c>
      <c r="H23" s="6" t="s">
        <v>16</v>
      </c>
      <c r="I23" s="6">
        <v>1.1</v>
      </c>
      <c r="J23" s="7">
        <v>0.68</v>
      </c>
      <c r="K23">
        <f>VLOOKUP($A23,Public!$D$4:$J$114,6,"False")</f>
        <v>10.07647517064709</v>
      </c>
      <c r="L23" s="12">
        <f>VLOOKUP($A23,Public!$D$4:$K$114,7,"False")</f>
        <v>19.5525033093097</v>
      </c>
      <c r="M23" s="7">
        <v>0.68</v>
      </c>
      <c r="N23">
        <f>VLOOKUP(A23,Public!$D$4:$F$114,3,"False")</f>
        <v>77.3442555263119</v>
      </c>
      <c r="O23">
        <f t="shared" si="0"/>
        <v>0.8791861727451361</v>
      </c>
      <c r="P23">
        <f t="shared" si="1"/>
        <v>23777.027695339406</v>
      </c>
    </row>
    <row r="24" spans="1:16" ht="12.75">
      <c r="A24" s="5" t="s">
        <v>61</v>
      </c>
      <c r="B24" s="6">
        <v>0.2</v>
      </c>
      <c r="C24" s="6">
        <v>0.1</v>
      </c>
      <c r="D24" s="6">
        <v>0</v>
      </c>
      <c r="E24" s="6">
        <f>0.1+0.7</f>
        <v>0.7999999999999999</v>
      </c>
      <c r="F24" s="6">
        <f>0.14+0.62</f>
        <v>0.76</v>
      </c>
      <c r="G24" s="6">
        <f>0.12+0.6</f>
        <v>0.72</v>
      </c>
      <c r="H24" s="6" t="s">
        <v>16</v>
      </c>
      <c r="I24" s="6">
        <v>0.74</v>
      </c>
      <c r="J24" s="7">
        <v>0.12</v>
      </c>
      <c r="K24">
        <f>VLOOKUP($A24,Public!$D$4:$J$114,6,"False")</f>
        <v>10.088629436218488</v>
      </c>
      <c r="L24" s="12">
        <f>VLOOKUP($A24,Public!$D$4:$K$114,7,"False")</f>
        <v>18.4947026691298</v>
      </c>
      <c r="M24" s="7">
        <v>0.12</v>
      </c>
      <c r="N24">
        <f>VLOOKUP(A24,Public!$D$4:$F$114,3,"False")</f>
        <v>72.3945010079222</v>
      </c>
      <c r="O24">
        <f t="shared" si="0"/>
        <v>0.16575844619312768</v>
      </c>
      <c r="P24">
        <f t="shared" si="1"/>
        <v>24067.783386044393</v>
      </c>
    </row>
    <row r="25" spans="1:16" ht="12.75">
      <c r="A25" s="5" t="s">
        <v>19</v>
      </c>
      <c r="B25" s="6">
        <v>0.2</v>
      </c>
      <c r="C25" s="6" t="s">
        <v>16</v>
      </c>
      <c r="D25" s="6" t="s">
        <v>16</v>
      </c>
      <c r="E25" s="6">
        <f>0.1+0.1</f>
        <v>0.2</v>
      </c>
      <c r="F25" s="6">
        <v>0.2</v>
      </c>
      <c r="G25" s="6">
        <v>0.31</v>
      </c>
      <c r="H25" s="6" t="s">
        <v>16</v>
      </c>
      <c r="I25" s="6">
        <v>0.45</v>
      </c>
      <c r="J25" s="7">
        <v>0.38</v>
      </c>
      <c r="K25">
        <f>VLOOKUP($A25,Public!$D$4:$J$114,6,"False")</f>
        <v>10.091741866921371</v>
      </c>
      <c r="L25" s="12">
        <f>VLOOKUP($A25,Public!$D$4:$K$114,7,"False")</f>
        <v>17.2902293330826</v>
      </c>
      <c r="M25" s="7">
        <v>0.38</v>
      </c>
      <c r="N25">
        <f>VLOOKUP(A25,Public!$D$4:$F$114,3,"False")</f>
        <v>76.3671653139215</v>
      </c>
      <c r="O25">
        <f t="shared" si="0"/>
        <v>0.4975960524892328</v>
      </c>
      <c r="P25">
        <f t="shared" si="1"/>
        <v>24142.809390058523</v>
      </c>
    </row>
    <row r="26" spans="1:16" ht="12.75">
      <c r="A26" s="5" t="s">
        <v>45</v>
      </c>
      <c r="B26" s="6">
        <v>0.55</v>
      </c>
      <c r="C26" s="6" t="s">
        <v>16</v>
      </c>
      <c r="D26" s="6" t="s">
        <v>16</v>
      </c>
      <c r="E26" s="6">
        <f>0.6+0.2</f>
        <v>0.8</v>
      </c>
      <c r="F26" s="6">
        <f>0.63+0.21</f>
        <v>0.84</v>
      </c>
      <c r="G26" s="6">
        <f>0.62+0.22</f>
        <v>0.84</v>
      </c>
      <c r="H26" s="6" t="s">
        <v>16</v>
      </c>
      <c r="I26" s="6">
        <v>0.56</v>
      </c>
      <c r="J26" s="7">
        <v>0.32</v>
      </c>
      <c r="K26">
        <f>VLOOKUP($A26,Public!$D$4:$J$114,6,"False")</f>
        <v>10.104167819962921</v>
      </c>
      <c r="L26" s="12">
        <f>VLOOKUP($A26,Public!$D$4:$K$114,7,"False")</f>
        <v>24.006815879562</v>
      </c>
      <c r="M26" s="7">
        <v>0.32</v>
      </c>
      <c r="N26">
        <f>VLOOKUP(A26,Public!$D$4:$F$114,3,"False")</f>
        <v>79.9294398015688</v>
      </c>
      <c r="O26">
        <f t="shared" si="0"/>
        <v>0.4003531124382023</v>
      </c>
      <c r="P26">
        <f t="shared" si="1"/>
        <v>24444.67842692219</v>
      </c>
    </row>
    <row r="27" spans="1:16" ht="12.75">
      <c r="A27" s="5" t="s">
        <v>31</v>
      </c>
      <c r="B27" s="6">
        <v>0.15</v>
      </c>
      <c r="C27" s="6">
        <v>0</v>
      </c>
      <c r="D27" s="6">
        <v>0.2</v>
      </c>
      <c r="E27" s="6">
        <f>0.5+1.6</f>
        <v>2.1</v>
      </c>
      <c r="F27" s="6">
        <v>0.42</v>
      </c>
      <c r="G27" s="6">
        <v>0.47</v>
      </c>
      <c r="H27" s="6" t="s">
        <v>16</v>
      </c>
      <c r="I27" s="6">
        <v>1.71</v>
      </c>
      <c r="J27" s="7">
        <v>0.36</v>
      </c>
      <c r="K27">
        <f>VLOOKUP($A27,Public!$D$4:$J$114,6,"False")</f>
        <v>10.142434025847855</v>
      </c>
      <c r="L27" s="12">
        <f>VLOOKUP($A27,Public!$D$4:$K$114,7,"False")</f>
        <v>17.9267567138276</v>
      </c>
      <c r="M27" s="7">
        <v>0.36</v>
      </c>
      <c r="N27">
        <f>VLOOKUP(A27,Public!$D$4:$F$114,3,"False")</f>
        <v>76.3126785626191</v>
      </c>
      <c r="O27">
        <f t="shared" si="0"/>
        <v>0.47174336791834476</v>
      </c>
      <c r="P27">
        <f t="shared" si="1"/>
        <v>25398.211213157498</v>
      </c>
    </row>
    <row r="28" spans="1:16" ht="12.75">
      <c r="A28" s="5" t="s">
        <v>76</v>
      </c>
      <c r="B28" s="6">
        <v>5.6</v>
      </c>
      <c r="C28" s="6" t="s">
        <v>16</v>
      </c>
      <c r="D28" s="6" t="s">
        <v>16</v>
      </c>
      <c r="E28" s="6" t="s">
        <v>16</v>
      </c>
      <c r="F28" s="6" t="s">
        <v>16</v>
      </c>
      <c r="G28" s="6" t="s">
        <v>16</v>
      </c>
      <c r="H28" s="6" t="s">
        <v>16</v>
      </c>
      <c r="I28" s="6">
        <v>0.59</v>
      </c>
      <c r="J28" s="7">
        <v>0.47</v>
      </c>
      <c r="K28">
        <f>VLOOKUP($A28,Public!$D$4:$J$114,6,"False")</f>
        <v>10.145587006654658</v>
      </c>
      <c r="L28" s="12">
        <f>VLOOKUP($A28,Public!$D$4:$K$114,7,"False")</f>
        <v>17.1304285316456</v>
      </c>
      <c r="M28" s="7">
        <v>0.47</v>
      </c>
      <c r="N28">
        <f>VLOOKUP(A28,Public!$D$4:$F$114,3,"False")</f>
        <v>75.2023624631239</v>
      </c>
      <c r="O28">
        <f t="shared" si="0"/>
        <v>0.6249803657836791</v>
      </c>
      <c r="P28">
        <f t="shared" si="1"/>
        <v>25478.417663893313</v>
      </c>
    </row>
    <row r="29" spans="1:16" ht="12.75">
      <c r="A29" s="5" t="s">
        <v>83</v>
      </c>
      <c r="B29" s="6">
        <v>1.6</v>
      </c>
      <c r="C29" s="6">
        <v>1.5</v>
      </c>
      <c r="D29" s="6">
        <v>1.6</v>
      </c>
      <c r="E29" s="6">
        <f>1.6+0.2</f>
        <v>1.8</v>
      </c>
      <c r="F29" s="6">
        <f>1.68+0.15</f>
        <v>1.8299999999999998</v>
      </c>
      <c r="G29" s="6">
        <f>1.67+0.15</f>
        <v>1.8199999999999998</v>
      </c>
      <c r="H29" s="6" t="s">
        <v>16</v>
      </c>
      <c r="I29" s="6">
        <v>1.8</v>
      </c>
      <c r="J29" s="7">
        <v>1.61</v>
      </c>
      <c r="K29">
        <f>VLOOKUP($A29,Public!$D$4:$J$114,6,"False")</f>
        <v>10.312567898500824</v>
      </c>
      <c r="L29" s="12">
        <f>VLOOKUP($A29,Public!$D$4:$K$114,7,"False")</f>
        <v>21.6555804686052</v>
      </c>
      <c r="M29" s="7">
        <v>1.61</v>
      </c>
      <c r="N29">
        <f>VLOOKUP(A29,Public!$D$4:$F$114,3,"False")</f>
        <v>81.4625816618293</v>
      </c>
      <c r="O29">
        <f t="shared" si="0"/>
        <v>1.9763675139630312</v>
      </c>
      <c r="P29">
        <f t="shared" si="1"/>
        <v>30108.653421335803</v>
      </c>
    </row>
    <row r="30" spans="1:16" ht="12.75">
      <c r="A30" s="5" t="s">
        <v>63</v>
      </c>
      <c r="B30" s="6">
        <v>0.2</v>
      </c>
      <c r="C30" s="6" t="s">
        <v>16</v>
      </c>
      <c r="D30" s="6" t="s">
        <v>16</v>
      </c>
      <c r="E30" s="6" t="s">
        <v>16</v>
      </c>
      <c r="F30" s="6" t="s">
        <v>64</v>
      </c>
      <c r="G30" s="6">
        <v>0.15</v>
      </c>
      <c r="H30" s="6" t="s">
        <v>16</v>
      </c>
      <c r="I30" s="6" t="s">
        <v>16</v>
      </c>
      <c r="J30" s="7">
        <v>0.13</v>
      </c>
      <c r="K30">
        <f>VLOOKUP($A30,Public!$D$4:$J$114,6,"False")</f>
        <v>10.343162312349067</v>
      </c>
      <c r="L30" s="12">
        <f>VLOOKUP($A30,Public!$D$4:$K$114,7,"False")</f>
        <v>19.8424246796029</v>
      </c>
      <c r="M30" s="7">
        <v>0.13</v>
      </c>
      <c r="N30">
        <f>VLOOKUP(A30,Public!$D$4:$F$114,3,"False")</f>
        <v>70.8374600533153</v>
      </c>
      <c r="O30">
        <f t="shared" si="0"/>
        <v>0.18351872004184855</v>
      </c>
      <c r="P30">
        <f t="shared" si="1"/>
        <v>31044.045956796683</v>
      </c>
    </row>
    <row r="31" spans="1:12" ht="12.75">
      <c r="A31" s="5"/>
      <c r="B31" s="6"/>
      <c r="C31" s="6"/>
      <c r="D31" s="6"/>
      <c r="E31" s="6"/>
      <c r="F31" s="6"/>
      <c r="G31" s="6"/>
      <c r="H31" s="6"/>
      <c r="I31" s="6"/>
      <c r="J31" s="7"/>
      <c r="L31" s="12"/>
    </row>
    <row r="32" spans="1:12" ht="12.75">
      <c r="A32" s="5"/>
      <c r="B32" s="6"/>
      <c r="C32" s="6"/>
      <c r="D32" s="6"/>
      <c r="E32" s="6"/>
      <c r="F32" s="6"/>
      <c r="G32" s="6"/>
      <c r="H32" s="6"/>
      <c r="I32" s="6"/>
      <c r="J32" s="7"/>
      <c r="L32" s="12"/>
    </row>
    <row r="33" spans="1:12" ht="12.75">
      <c r="A33" s="5"/>
      <c r="B33" s="6"/>
      <c r="C33" s="6"/>
      <c r="D33" s="6"/>
      <c r="E33" s="6"/>
      <c r="F33" s="6"/>
      <c r="G33" s="6"/>
      <c r="H33" s="6"/>
      <c r="I33" s="6"/>
      <c r="J33" s="7"/>
      <c r="L33" s="12"/>
    </row>
    <row r="34" spans="1:12" ht="12.75">
      <c r="A34" s="5" t="s">
        <v>68</v>
      </c>
      <c r="B34" s="6"/>
      <c r="C34" s="6" t="s">
        <v>16</v>
      </c>
      <c r="D34" s="6" t="s">
        <v>16</v>
      </c>
      <c r="E34" s="6">
        <f>0.1+0.1</f>
        <v>0.2</v>
      </c>
      <c r="F34" s="6" t="s">
        <v>69</v>
      </c>
      <c r="G34" s="6">
        <v>0.03</v>
      </c>
      <c r="H34" s="6" t="s">
        <v>16</v>
      </c>
      <c r="I34" s="6">
        <v>0.12</v>
      </c>
      <c r="J34" s="7">
        <v>0.08</v>
      </c>
      <c r="K34" t="e">
        <f>VLOOKUP($A34,Public!$D$4:$J$114,6,"False")</f>
        <v>#N/A</v>
      </c>
      <c r="L34" s="12" t="e">
        <f>VLOOKUP($A34,Public!$D$4:$K$114,7,"False")</f>
        <v>#N/A</v>
      </c>
    </row>
    <row r="35" spans="1:12" ht="12.75">
      <c r="A35" s="5" t="s">
        <v>18</v>
      </c>
      <c r="B35" s="6">
        <v>1</v>
      </c>
      <c r="C35" s="6">
        <v>0.8</v>
      </c>
      <c r="D35" s="6">
        <v>0.7</v>
      </c>
      <c r="E35" s="6">
        <f>0.8+0.5</f>
        <v>1.3</v>
      </c>
      <c r="F35" s="6">
        <v>0.92</v>
      </c>
      <c r="G35" s="6">
        <f>1+0.48</f>
        <v>1.48</v>
      </c>
      <c r="H35" s="6" t="s">
        <v>16</v>
      </c>
      <c r="I35" s="6">
        <v>1.59</v>
      </c>
      <c r="J35" s="7">
        <v>1.13</v>
      </c>
      <c r="K35" t="e">
        <f>VLOOKUP($A35,Public!$D$4:$J$114,6,"False")</f>
        <v>#N/A</v>
      </c>
      <c r="L35" s="12" t="e">
        <f>VLOOKUP($A35,Public!$D$4:$K$114,7,"False")</f>
        <v>#N/A</v>
      </c>
    </row>
    <row r="36" spans="1:12" ht="12.75">
      <c r="A36" s="5" t="s">
        <v>54</v>
      </c>
      <c r="B36" s="6" t="s">
        <v>16</v>
      </c>
      <c r="C36" s="6" t="s">
        <v>16</v>
      </c>
      <c r="D36" s="6" t="s">
        <v>16</v>
      </c>
      <c r="E36" s="6">
        <f>1.9+0.01</f>
        <v>1.91</v>
      </c>
      <c r="F36" s="6">
        <v>2.51</v>
      </c>
      <c r="G36" s="6">
        <v>2.58</v>
      </c>
      <c r="H36" s="6">
        <v>2.33</v>
      </c>
      <c r="I36" s="6">
        <v>2.94</v>
      </c>
      <c r="J36" s="7">
        <v>2.96</v>
      </c>
      <c r="K36" t="e">
        <f>VLOOKUP($A36,Public!$D$4:$J$114,6,"False")</f>
        <v>#N/A</v>
      </c>
      <c r="L36" s="12" t="e">
        <f>VLOOKUP($A36,Public!$D$4:$K$114,7,"False")</f>
        <v>#N/A</v>
      </c>
    </row>
    <row r="37" spans="1:12" ht="12.75">
      <c r="A37" s="5"/>
      <c r="B37" s="6"/>
      <c r="C37" s="6"/>
      <c r="D37" s="6"/>
      <c r="E37" s="6"/>
      <c r="F37" s="6"/>
      <c r="G37" s="6"/>
      <c r="H37" s="6"/>
      <c r="I37" s="6"/>
      <c r="J37" s="7"/>
      <c r="L37" s="12"/>
    </row>
    <row r="38" spans="1:12" ht="12.75">
      <c r="A38" s="5"/>
      <c r="B38" s="6"/>
      <c r="C38" s="6"/>
      <c r="D38" s="6"/>
      <c r="E38" s="6"/>
      <c r="F38" s="6"/>
      <c r="G38" s="6"/>
      <c r="H38" s="6"/>
      <c r="I38" s="6"/>
      <c r="J38" s="7"/>
      <c r="L38" s="12"/>
    </row>
    <row r="39" spans="1:12" ht="12.75">
      <c r="A39" s="5"/>
      <c r="B39" s="6"/>
      <c r="C39" s="6"/>
      <c r="D39" s="6"/>
      <c r="E39" s="6"/>
      <c r="F39" s="6"/>
      <c r="G39" s="6"/>
      <c r="H39" s="6"/>
      <c r="I39" s="6"/>
      <c r="J39" s="7"/>
      <c r="L39" s="12"/>
    </row>
    <row r="40" spans="1:12" ht="12.75">
      <c r="A40" s="5" t="s">
        <v>17</v>
      </c>
      <c r="B40" s="6" t="s">
        <v>16</v>
      </c>
      <c r="C40" s="6">
        <v>0.8</v>
      </c>
      <c r="D40" s="6" t="s">
        <v>16</v>
      </c>
      <c r="E40" s="6" t="s">
        <v>16</v>
      </c>
      <c r="F40" s="6" t="s">
        <v>16</v>
      </c>
      <c r="G40" s="6" t="s">
        <v>16</v>
      </c>
      <c r="H40" s="6" t="s">
        <v>16</v>
      </c>
      <c r="I40" s="6" t="s">
        <v>16</v>
      </c>
      <c r="J40" s="7" t="s">
        <v>16</v>
      </c>
      <c r="K40" t="e">
        <f>VLOOKUP($A40,Public!$D$4:$J$114,6,"False")</f>
        <v>#N/A</v>
      </c>
      <c r="L40" s="12" t="e">
        <f>VLOOKUP($A40,Public!$D$4:$K$114,7,"False")</f>
        <v>#N/A</v>
      </c>
    </row>
    <row r="41" spans="1:12" ht="12.75">
      <c r="A41" s="5" t="s">
        <v>20</v>
      </c>
      <c r="B41" s="6" t="s">
        <v>16</v>
      </c>
      <c r="C41" s="6" t="s">
        <v>16</v>
      </c>
      <c r="D41" s="6" t="s">
        <v>16</v>
      </c>
      <c r="E41" s="6" t="s">
        <v>16</v>
      </c>
      <c r="F41" s="6" t="s">
        <v>16</v>
      </c>
      <c r="G41" s="6">
        <v>2</v>
      </c>
      <c r="H41" s="6" t="s">
        <v>16</v>
      </c>
      <c r="I41" s="6" t="s">
        <v>16</v>
      </c>
      <c r="J41" s="7" t="s">
        <v>16</v>
      </c>
      <c r="K41" t="e">
        <f>VLOOKUP($A41,Public!$D$4:$J$114,6,"False")</f>
        <v>#N/A</v>
      </c>
      <c r="L41" s="12" t="e">
        <f>VLOOKUP($A41,Public!$D$4:$K$114,7,"False")</f>
        <v>#N/A</v>
      </c>
    </row>
    <row r="42" spans="1:12" ht="12.75">
      <c r="A42" s="5" t="s">
        <v>21</v>
      </c>
      <c r="B42" s="6" t="s">
        <v>16</v>
      </c>
      <c r="C42" s="6" t="s">
        <v>16</v>
      </c>
      <c r="D42" s="6" t="s">
        <v>16</v>
      </c>
      <c r="E42" s="6" t="s">
        <v>16</v>
      </c>
      <c r="F42" s="6" t="s">
        <v>16</v>
      </c>
      <c r="G42" s="6">
        <v>0.72</v>
      </c>
      <c r="H42" s="6" t="s">
        <v>16</v>
      </c>
      <c r="I42" s="6">
        <v>0.56</v>
      </c>
      <c r="J42" s="7" t="s">
        <v>16</v>
      </c>
      <c r="K42" t="e">
        <f>VLOOKUP($A42,Public!$D$4:$J$114,6,"False")</f>
        <v>#N/A</v>
      </c>
      <c r="L42" s="12" t="e">
        <f>VLOOKUP($A42,Public!$D$4:$K$114,7,"False")</f>
        <v>#N/A</v>
      </c>
    </row>
    <row r="43" spans="1:12" ht="12.75">
      <c r="A43" s="5" t="s">
        <v>22</v>
      </c>
      <c r="B43" s="8">
        <v>0.88</v>
      </c>
      <c r="C43" s="6">
        <v>0.97</v>
      </c>
      <c r="D43" s="6">
        <v>0.95</v>
      </c>
      <c r="E43" s="6">
        <v>1.17</v>
      </c>
      <c r="F43" s="6">
        <v>1.14</v>
      </c>
      <c r="G43" s="6">
        <v>1.16</v>
      </c>
      <c r="H43" s="6">
        <v>1.19</v>
      </c>
      <c r="I43" s="6">
        <v>1.25</v>
      </c>
      <c r="J43" s="7" t="s">
        <v>16</v>
      </c>
      <c r="K43">
        <f>VLOOKUP($A43,Public!$D$4:$J$114,6,"False")</f>
        <v>7.697919742824593</v>
      </c>
      <c r="L43" s="12">
        <f>VLOOKUP($A43,Public!$D$4:$K$114,7,"False")</f>
        <v>39.3189086784032</v>
      </c>
    </row>
    <row r="44" spans="1:12" ht="12.75">
      <c r="A44" s="5" t="s">
        <v>25</v>
      </c>
      <c r="B44" s="6">
        <v>1.1</v>
      </c>
      <c r="C44" s="6" t="s">
        <v>16</v>
      </c>
      <c r="D44" s="6" t="s">
        <v>16</v>
      </c>
      <c r="E44" s="6" t="s">
        <v>16</v>
      </c>
      <c r="F44" s="6" t="s">
        <v>16</v>
      </c>
      <c r="G44" s="6" t="s">
        <v>16</v>
      </c>
      <c r="H44" s="6" t="s">
        <v>16</v>
      </c>
      <c r="I44" s="6" t="s">
        <v>16</v>
      </c>
      <c r="J44" s="6" t="s">
        <v>16</v>
      </c>
      <c r="K44">
        <f>VLOOKUP($A44,Public!$D$4:$J$114,6,"False")</f>
        <v>8.049046681951044</v>
      </c>
      <c r="L44" s="12">
        <f>VLOOKUP($A44,Public!$D$4:$K$114,7,"False")</f>
        <v>25.7717675965328</v>
      </c>
    </row>
    <row r="45" spans="1:12" ht="12.75">
      <c r="A45" s="5" t="s">
        <v>26</v>
      </c>
      <c r="B45" s="6" t="s">
        <v>16</v>
      </c>
      <c r="C45" s="6" t="s">
        <v>16</v>
      </c>
      <c r="D45" s="6" t="s">
        <v>16</v>
      </c>
      <c r="E45" s="6" t="s">
        <v>16</v>
      </c>
      <c r="F45" s="6" t="s">
        <v>16</v>
      </c>
      <c r="G45" s="6" t="s">
        <v>27</v>
      </c>
      <c r="H45" s="6">
        <v>1.1</v>
      </c>
      <c r="I45" s="6" t="s">
        <v>16</v>
      </c>
      <c r="J45" s="6" t="s">
        <v>16</v>
      </c>
      <c r="K45">
        <f>VLOOKUP($A45,Public!$D$4:$J$114,6,"False")</f>
        <v>8.673854935480147</v>
      </c>
      <c r="L45" s="12">
        <f>VLOOKUP($A45,Public!$D$4:$K$114,7,"False")</f>
        <v>33.4033229707872</v>
      </c>
    </row>
    <row r="46" spans="1:12" ht="12.75">
      <c r="A46" s="5" t="s">
        <v>28</v>
      </c>
      <c r="B46" s="6" t="s">
        <v>16</v>
      </c>
      <c r="C46" s="6" t="s">
        <v>16</v>
      </c>
      <c r="D46" s="6" t="s">
        <v>16</v>
      </c>
      <c r="E46" s="6" t="s">
        <v>16</v>
      </c>
      <c r="F46" s="6" t="s">
        <v>16</v>
      </c>
      <c r="G46" s="6">
        <v>4</v>
      </c>
      <c r="H46" s="6" t="s">
        <v>16</v>
      </c>
      <c r="I46" s="6" t="s">
        <v>16</v>
      </c>
      <c r="J46" s="6" t="s">
        <v>16</v>
      </c>
      <c r="K46">
        <f>VLOOKUP($A46,Public!$D$4:$J$114,6,"False")</f>
        <v>7.333529680043364</v>
      </c>
      <c r="L46" s="12">
        <f>VLOOKUP($A46,Public!$D$4:$K$114,7,"False")</f>
        <v>43.4007254440615</v>
      </c>
    </row>
    <row r="47" spans="1:12" ht="12.75">
      <c r="A47" s="5" t="s">
        <v>29</v>
      </c>
      <c r="B47" s="6">
        <v>1.1</v>
      </c>
      <c r="C47" s="6" t="s">
        <v>16</v>
      </c>
      <c r="D47" s="6" t="s">
        <v>16</v>
      </c>
      <c r="E47" s="6" t="s">
        <v>16</v>
      </c>
      <c r="F47" s="6" t="s">
        <v>16</v>
      </c>
      <c r="G47" s="6" t="s">
        <v>16</v>
      </c>
      <c r="H47" s="6" t="s">
        <v>16</v>
      </c>
      <c r="I47" s="6" t="s">
        <v>16</v>
      </c>
      <c r="J47" s="6" t="s">
        <v>16</v>
      </c>
      <c r="K47" t="e">
        <f>VLOOKUP($A47,Public!$D$4:$J$114,6,"False")</f>
        <v>#N/A</v>
      </c>
      <c r="L47" s="12" t="e">
        <f>VLOOKUP($A47,Public!$D$4:$K$114,7,"False")</f>
        <v>#N/A</v>
      </c>
    </row>
    <row r="48" spans="1:12" ht="12.75">
      <c r="A48" s="5" t="s">
        <v>32</v>
      </c>
      <c r="B48" s="6" t="s">
        <v>16</v>
      </c>
      <c r="C48" s="6" t="s">
        <v>16</v>
      </c>
      <c r="D48" s="6" t="s">
        <v>16</v>
      </c>
      <c r="E48" s="6" t="s">
        <v>16</v>
      </c>
      <c r="F48" s="6">
        <v>7.89</v>
      </c>
      <c r="G48" s="6" t="s">
        <v>16</v>
      </c>
      <c r="H48" s="6" t="s">
        <v>16</v>
      </c>
      <c r="I48" s="6" t="s">
        <v>16</v>
      </c>
      <c r="J48" s="6" t="s">
        <v>16</v>
      </c>
      <c r="K48" t="e">
        <f>VLOOKUP($A48,Public!$D$4:$J$114,6,"False")</f>
        <v>#N/A</v>
      </c>
      <c r="L48" s="12" t="e">
        <f>VLOOKUP($A48,Public!$D$4:$K$114,7,"False")</f>
        <v>#N/A</v>
      </c>
    </row>
    <row r="49" spans="1:12" ht="12.75">
      <c r="A49" s="5" t="s">
        <v>33</v>
      </c>
      <c r="B49" s="6">
        <v>2.5</v>
      </c>
      <c r="C49" s="6" t="s">
        <v>16</v>
      </c>
      <c r="D49" s="6" t="s">
        <v>16</v>
      </c>
      <c r="E49" s="6" t="s">
        <v>16</v>
      </c>
      <c r="F49" s="6" t="s">
        <v>16</v>
      </c>
      <c r="G49" s="6" t="s">
        <v>16</v>
      </c>
      <c r="H49" s="6" t="s">
        <v>16</v>
      </c>
      <c r="I49" s="6" t="s">
        <v>16</v>
      </c>
      <c r="J49" s="6" t="s">
        <v>16</v>
      </c>
      <c r="K49">
        <f>VLOOKUP($A49,Public!$D$4:$J$114,6,"False")</f>
        <v>8.428965177035675</v>
      </c>
      <c r="L49" s="12">
        <f>VLOOKUP($A49,Public!$D$4:$K$114,7,"False")</f>
        <v>34.4637025537295</v>
      </c>
    </row>
    <row r="50" spans="1:12" ht="12.75">
      <c r="A50" s="5" t="s">
        <v>34</v>
      </c>
      <c r="B50" s="6" t="s">
        <v>16</v>
      </c>
      <c r="C50" s="6">
        <v>0.5</v>
      </c>
      <c r="D50" s="6" t="s">
        <v>16</v>
      </c>
      <c r="E50" s="6">
        <f>0.03+0.6</f>
        <v>0.63</v>
      </c>
      <c r="F50" s="6" t="s">
        <v>35</v>
      </c>
      <c r="G50" s="6">
        <v>0.63</v>
      </c>
      <c r="H50" s="6" t="s">
        <v>16</v>
      </c>
      <c r="I50" s="6" t="s">
        <v>16</v>
      </c>
      <c r="J50" s="7" t="s">
        <v>16</v>
      </c>
      <c r="K50">
        <f>VLOOKUP($A50,Public!$D$4:$J$114,6,"False")</f>
        <v>9.973927336574043</v>
      </c>
      <c r="L50" s="12">
        <f>VLOOKUP($A50,Public!$D$4:$K$114,7,"False")</f>
        <v>18.4408187269552</v>
      </c>
    </row>
    <row r="51" spans="1:12" ht="12.75">
      <c r="A51" s="5" t="s">
        <v>37</v>
      </c>
      <c r="B51" s="6" t="s">
        <v>16</v>
      </c>
      <c r="C51" s="6" t="s">
        <v>16</v>
      </c>
      <c r="D51" s="6" t="s">
        <v>16</v>
      </c>
      <c r="E51" s="6" t="s">
        <v>16</v>
      </c>
      <c r="F51" s="6" t="s">
        <v>16</v>
      </c>
      <c r="G51" s="6">
        <v>0.9</v>
      </c>
      <c r="H51" s="6" t="s">
        <v>16</v>
      </c>
      <c r="I51" s="6" t="s">
        <v>16</v>
      </c>
      <c r="J51" s="7" t="s">
        <v>16</v>
      </c>
      <c r="K51">
        <f>VLOOKUP($A51,Public!$D$4:$J$114,6,"False")</f>
        <v>7.38334363150786</v>
      </c>
      <c r="L51" s="12">
        <f>VLOOKUP($A51,Public!$D$4:$K$114,7,"False")</f>
        <v>21.2140433239118</v>
      </c>
    </row>
    <row r="52" spans="1:12" ht="12.75">
      <c r="A52" s="5" t="s">
        <v>39</v>
      </c>
      <c r="B52" s="6" t="s">
        <v>16</v>
      </c>
      <c r="C52" s="6" t="s">
        <v>16</v>
      </c>
      <c r="D52" s="6" t="s">
        <v>16</v>
      </c>
      <c r="E52" s="6"/>
      <c r="F52" s="6">
        <v>0.79</v>
      </c>
      <c r="G52" s="6" t="s">
        <v>16</v>
      </c>
      <c r="H52" s="6" t="s">
        <v>16</v>
      </c>
      <c r="I52" s="6" t="s">
        <v>16</v>
      </c>
      <c r="J52" s="7" t="s">
        <v>16</v>
      </c>
      <c r="K52" t="e">
        <f>VLOOKUP($A52,Public!$D$4:$J$114,6,"False")</f>
        <v>#N/A</v>
      </c>
      <c r="L52" s="12" t="e">
        <f>VLOOKUP($A52,Public!$D$4:$K$114,7,"False")</f>
        <v>#N/A</v>
      </c>
    </row>
    <row r="53" spans="1:12" ht="12.75">
      <c r="A53" s="5" t="s">
        <v>41</v>
      </c>
      <c r="B53" s="6" t="s">
        <v>16</v>
      </c>
      <c r="C53" s="6">
        <v>6.4</v>
      </c>
      <c r="D53" s="6" t="s">
        <v>16</v>
      </c>
      <c r="E53" s="6" t="s">
        <v>16</v>
      </c>
      <c r="F53" s="6" t="s">
        <v>16</v>
      </c>
      <c r="G53" s="6" t="s">
        <v>16</v>
      </c>
      <c r="H53" s="6" t="s">
        <v>16</v>
      </c>
      <c r="I53" s="6" t="s">
        <v>16</v>
      </c>
      <c r="J53" s="6" t="s">
        <v>16</v>
      </c>
      <c r="K53" t="e">
        <f>VLOOKUP($A53,Public!$D$4:$J$114,6,"False")</f>
        <v>#N/A</v>
      </c>
      <c r="L53" s="12" t="e">
        <f>VLOOKUP($A53,Public!$D$4:$K$114,7,"False")</f>
        <v>#N/A</v>
      </c>
    </row>
    <row r="54" spans="1:12" ht="12.75">
      <c r="A54" s="5" t="s">
        <v>42</v>
      </c>
      <c r="B54" s="6" t="s">
        <v>16</v>
      </c>
      <c r="C54" s="6" t="s">
        <v>16</v>
      </c>
      <c r="D54" s="6" t="s">
        <v>16</v>
      </c>
      <c r="E54" s="6" t="s">
        <v>16</v>
      </c>
      <c r="F54" s="6" t="s">
        <v>16</v>
      </c>
      <c r="G54" s="6" t="s">
        <v>16</v>
      </c>
      <c r="H54" s="6">
        <v>2</v>
      </c>
      <c r="I54" s="6">
        <v>2.7</v>
      </c>
      <c r="J54" s="6" t="s">
        <v>16</v>
      </c>
      <c r="K54">
        <f>VLOOKUP($A54,Public!$D$4:$J$114,6,"False")</f>
        <v>7.774591520872374</v>
      </c>
      <c r="L54" s="12">
        <f>VLOOKUP($A54,Public!$D$4:$K$114,7,"False")</f>
        <v>42.3579303609342</v>
      </c>
    </row>
    <row r="55" spans="1:12" ht="12.75">
      <c r="A55" s="5" t="s">
        <v>43</v>
      </c>
      <c r="B55" s="6">
        <v>0.7</v>
      </c>
      <c r="C55" s="6" t="s">
        <v>16</v>
      </c>
      <c r="D55" s="6" t="s">
        <v>16</v>
      </c>
      <c r="E55" s="6" t="s">
        <v>16</v>
      </c>
      <c r="F55" s="6" t="s">
        <v>16</v>
      </c>
      <c r="G55" s="6" t="s">
        <v>16</v>
      </c>
      <c r="H55" s="6" t="s">
        <v>16</v>
      </c>
      <c r="I55" s="6" t="s">
        <v>16</v>
      </c>
      <c r="J55" s="6" t="s">
        <v>16</v>
      </c>
      <c r="K55" t="e">
        <f>VLOOKUP($A55,Public!$D$4:$J$114,6,"False")</f>
        <v>#N/A</v>
      </c>
      <c r="L55" s="12" t="e">
        <f>VLOOKUP($A55,Public!$D$4:$K$114,7,"False")</f>
        <v>#N/A</v>
      </c>
    </row>
    <row r="56" spans="1:12" ht="12.75">
      <c r="A56" s="5" t="s">
        <v>46</v>
      </c>
      <c r="B56" s="6">
        <v>1.2</v>
      </c>
      <c r="C56" s="6">
        <v>1.22</v>
      </c>
      <c r="D56" s="6">
        <v>1.22</v>
      </c>
      <c r="E56" s="6">
        <v>1.17</v>
      </c>
      <c r="F56" s="6">
        <v>1.19</v>
      </c>
      <c r="G56" s="6">
        <v>1.09</v>
      </c>
      <c r="H56" s="6">
        <v>1.09</v>
      </c>
      <c r="I56" s="6">
        <v>1.13</v>
      </c>
      <c r="J56" s="6" t="s">
        <v>16</v>
      </c>
      <c r="K56">
        <f>VLOOKUP($A56,Public!$D$4:$J$114,6,"False")</f>
        <v>7.631983566360168</v>
      </c>
      <c r="L56" s="12">
        <f>VLOOKUP($A56,Public!$D$4:$K$114,7,"False")</f>
        <v>34.194449979739</v>
      </c>
    </row>
    <row r="57" spans="1:12" ht="12.75">
      <c r="A57" s="5" t="s">
        <v>47</v>
      </c>
      <c r="B57" s="6">
        <v>3.1</v>
      </c>
      <c r="C57" s="6" t="s">
        <v>16</v>
      </c>
      <c r="D57" s="6" t="s">
        <v>16</v>
      </c>
      <c r="E57" s="6" t="s">
        <v>16</v>
      </c>
      <c r="F57" s="6" t="s">
        <v>16</v>
      </c>
      <c r="G57" s="6">
        <v>2.2</v>
      </c>
      <c r="H57" s="6" t="s">
        <v>16</v>
      </c>
      <c r="I57" s="6" t="s">
        <v>16</v>
      </c>
      <c r="J57" s="7" t="s">
        <v>16</v>
      </c>
      <c r="K57" t="e">
        <f>VLOOKUP($A57,Public!$D$4:$J$114,6,"False")</f>
        <v>#N/A</v>
      </c>
      <c r="L57" s="12" t="e">
        <f>VLOOKUP($A57,Public!$D$4:$K$114,7,"False")</f>
        <v>#N/A</v>
      </c>
    </row>
    <row r="58" spans="1:12" ht="12.75">
      <c r="A58" s="5" t="s">
        <v>48</v>
      </c>
      <c r="B58" s="6">
        <v>1.1</v>
      </c>
      <c r="C58" s="6" t="s">
        <v>16</v>
      </c>
      <c r="D58" s="6" t="s">
        <v>16</v>
      </c>
      <c r="E58" s="6" t="s">
        <v>16</v>
      </c>
      <c r="F58" s="6" t="s">
        <v>16</v>
      </c>
      <c r="G58" s="6" t="s">
        <v>16</v>
      </c>
      <c r="H58" s="6" t="s">
        <v>16</v>
      </c>
      <c r="I58" s="6" t="s">
        <v>16</v>
      </c>
      <c r="J58" s="6" t="s">
        <v>16</v>
      </c>
      <c r="K58" t="e">
        <f>VLOOKUP($A58,Public!$D$4:$J$114,6,"False")</f>
        <v>#N/A</v>
      </c>
      <c r="L58" s="12" t="e">
        <f>VLOOKUP($A58,Public!$D$4:$K$114,7,"False")</f>
        <v>#N/A</v>
      </c>
    </row>
    <row r="59" spans="1:12" ht="12.75">
      <c r="A59" s="5" t="s">
        <v>50</v>
      </c>
      <c r="B59" s="6">
        <v>1.7</v>
      </c>
      <c r="C59" s="6" t="s">
        <v>16</v>
      </c>
      <c r="D59" s="6" t="s">
        <v>16</v>
      </c>
      <c r="E59" s="6" t="s">
        <v>16</v>
      </c>
      <c r="F59" s="6">
        <f>1.2+0.5</f>
        <v>1.7</v>
      </c>
      <c r="G59" s="6">
        <v>2.34</v>
      </c>
      <c r="H59" s="6" t="s">
        <v>16</v>
      </c>
      <c r="I59" s="6" t="s">
        <v>16</v>
      </c>
      <c r="J59" s="6" t="s">
        <v>16</v>
      </c>
      <c r="K59">
        <f>VLOOKUP($A59,Public!$D$4:$J$114,6,"False")</f>
        <v>9.776210969541921</v>
      </c>
      <c r="L59" s="12">
        <f>VLOOKUP($A59,Public!$D$4:$K$114,7,"False")</f>
        <v>28.2257327348853</v>
      </c>
    </row>
    <row r="60" spans="1:12" ht="12.75">
      <c r="A60" s="5" t="s">
        <v>52</v>
      </c>
      <c r="B60" s="6" t="s">
        <v>16</v>
      </c>
      <c r="C60" s="6" t="s">
        <v>16</v>
      </c>
      <c r="D60" s="6" t="s">
        <v>16</v>
      </c>
      <c r="E60" s="6" t="s">
        <v>16</v>
      </c>
      <c r="F60" s="6">
        <v>2.9</v>
      </c>
      <c r="G60" s="6" t="s">
        <v>16</v>
      </c>
      <c r="H60" s="6" t="s">
        <v>16</v>
      </c>
      <c r="I60" s="6" t="s">
        <v>16</v>
      </c>
      <c r="J60" s="6" t="s">
        <v>16</v>
      </c>
      <c r="K60">
        <f>VLOOKUP($A60,Public!$D$4:$J$114,6,"False")</f>
        <v>8.192008832028293</v>
      </c>
      <c r="L60" s="12">
        <f>VLOOKUP($A60,Public!$D$4:$K$114,7,"False")</f>
        <v>39.6718771350881</v>
      </c>
    </row>
    <row r="61" spans="1:12" ht="12.75">
      <c r="A61" s="5" t="s">
        <v>53</v>
      </c>
      <c r="B61" s="6" t="s">
        <v>16</v>
      </c>
      <c r="C61" s="6" t="s">
        <v>16</v>
      </c>
      <c r="D61" s="6">
        <f>4.5+0.14</f>
        <v>4.64</v>
      </c>
      <c r="E61" s="6"/>
      <c r="F61" s="6" t="s">
        <v>16</v>
      </c>
      <c r="G61" s="6" t="s">
        <v>16</v>
      </c>
      <c r="H61" s="6" t="s">
        <v>16</v>
      </c>
      <c r="I61" s="6" t="s">
        <v>16</v>
      </c>
      <c r="J61" s="6" t="s">
        <v>16</v>
      </c>
      <c r="K61">
        <f>VLOOKUP($A61,Public!$D$4:$J$114,6,"False")</f>
        <v>6.861017926412394</v>
      </c>
      <c r="L61" s="12">
        <f>VLOOKUP($A61,Public!$D$4:$K$114,7,"False")</f>
        <v>44.594518251758</v>
      </c>
    </row>
    <row r="62" spans="1:12" ht="12.75">
      <c r="A62" s="5" t="s">
        <v>55</v>
      </c>
      <c r="B62" s="6">
        <v>8.2</v>
      </c>
      <c r="C62" s="6">
        <v>6.3</v>
      </c>
      <c r="D62" s="6">
        <v>4</v>
      </c>
      <c r="E62" s="6" t="s">
        <v>16</v>
      </c>
      <c r="F62" s="6" t="s">
        <v>16</v>
      </c>
      <c r="G62" s="6" t="s">
        <v>16</v>
      </c>
      <c r="H62" s="6" t="s">
        <v>16</v>
      </c>
      <c r="I62" s="6" t="s">
        <v>16</v>
      </c>
      <c r="J62" s="6" t="s">
        <v>16</v>
      </c>
      <c r="K62" t="e">
        <f>VLOOKUP($A62,Public!$D$4:$J$114,6,"False")</f>
        <v>#N/A</v>
      </c>
      <c r="L62" s="12" t="e">
        <f>VLOOKUP($A62,Public!$D$4:$K$114,7,"False")</f>
        <v>#N/A</v>
      </c>
    </row>
    <row r="63" spans="1:12" ht="12.75">
      <c r="A63" s="5" t="s">
        <v>56</v>
      </c>
      <c r="B63" s="6" t="s">
        <v>16</v>
      </c>
      <c r="C63" s="6" t="s">
        <v>16</v>
      </c>
      <c r="D63" s="6" t="s">
        <v>16</v>
      </c>
      <c r="E63" s="6" t="s">
        <v>16</v>
      </c>
      <c r="F63" s="6" t="s">
        <v>16</v>
      </c>
      <c r="G63" s="6" t="s">
        <v>16</v>
      </c>
      <c r="H63" s="6" t="s">
        <v>16</v>
      </c>
      <c r="I63" s="6">
        <v>6</v>
      </c>
      <c r="J63" s="6" t="s">
        <v>16</v>
      </c>
      <c r="K63">
        <f>VLOOKUP($A63,Public!$D$4:$J$114,6,"False")</f>
        <v>8.293154043208503</v>
      </c>
      <c r="L63" s="12">
        <f>VLOOKUP($A63,Public!$D$4:$K$114,7,"False")</f>
        <v>32.6058812114014</v>
      </c>
    </row>
    <row r="64" spans="1:12" ht="12.75">
      <c r="A64" s="5" t="s">
        <v>57</v>
      </c>
      <c r="B64" s="6" t="s">
        <v>16</v>
      </c>
      <c r="C64" s="6" t="s">
        <v>16</v>
      </c>
      <c r="D64" s="6" t="s">
        <v>16</v>
      </c>
      <c r="E64" s="6">
        <v>5.2</v>
      </c>
      <c r="F64" s="6" t="s">
        <v>16</v>
      </c>
      <c r="G64" s="6" t="s">
        <v>16</v>
      </c>
      <c r="H64" s="6" t="s">
        <v>16</v>
      </c>
      <c r="I64" s="6" t="s">
        <v>16</v>
      </c>
      <c r="J64" s="6" t="s">
        <v>16</v>
      </c>
      <c r="K64">
        <f>VLOOKUP($A64,Public!$D$4:$J$114,6,"False")</f>
        <v>7.582018445337066</v>
      </c>
      <c r="L64" s="12">
        <f>VLOOKUP($A64,Public!$D$4:$K$114,7,"False")</f>
        <v>45.9498398888239</v>
      </c>
    </row>
    <row r="65" spans="1:12" ht="12.75">
      <c r="A65" s="5" t="s">
        <v>58</v>
      </c>
      <c r="B65" s="6" t="s">
        <v>16</v>
      </c>
      <c r="C65" s="6" t="s">
        <v>16</v>
      </c>
      <c r="D65" s="6" t="s">
        <v>16</v>
      </c>
      <c r="E65" s="6" t="s">
        <v>16</v>
      </c>
      <c r="F65" s="6" t="s">
        <v>16</v>
      </c>
      <c r="G65" s="6" t="s">
        <v>16</v>
      </c>
      <c r="H65" s="6">
        <v>0.11</v>
      </c>
      <c r="I65" s="6">
        <v>0.42</v>
      </c>
      <c r="J65" s="6" t="s">
        <v>16</v>
      </c>
      <c r="K65" t="e">
        <f>VLOOKUP($A65,Public!$D$4:$J$114,6,"False")</f>
        <v>#N/A</v>
      </c>
      <c r="L65" s="12" t="e">
        <f>VLOOKUP($A65,Public!$D$4:$K$114,7,"False")</f>
        <v>#N/A</v>
      </c>
    </row>
    <row r="66" spans="1:12" ht="12.75">
      <c r="A66" s="5" t="s">
        <v>59</v>
      </c>
      <c r="B66" s="6" t="s">
        <v>16</v>
      </c>
      <c r="C66" s="6">
        <v>1</v>
      </c>
      <c r="D66" s="6" t="s">
        <v>16</v>
      </c>
      <c r="E66" s="6">
        <v>1.2</v>
      </c>
      <c r="F66" s="6" t="s">
        <v>16</v>
      </c>
      <c r="G66" s="6" t="s">
        <v>16</v>
      </c>
      <c r="H66" s="6" t="s">
        <v>16</v>
      </c>
      <c r="I66" s="6" t="s">
        <v>16</v>
      </c>
      <c r="J66" s="6" t="s">
        <v>16</v>
      </c>
      <c r="K66">
        <f>VLOOKUP($A66,Public!$D$4:$J$114,6,"False")</f>
        <v>9.019784635354362</v>
      </c>
      <c r="L66" s="12">
        <f>VLOOKUP($A66,Public!$D$4:$K$114,7,"False")</f>
        <v>26.4271233793103</v>
      </c>
    </row>
    <row r="67" spans="1:12" ht="12.75">
      <c r="A67" s="5" t="s">
        <v>62</v>
      </c>
      <c r="B67" s="6" t="s">
        <v>16</v>
      </c>
      <c r="C67" s="6" t="s">
        <v>16</v>
      </c>
      <c r="D67" s="6" t="s">
        <v>16</v>
      </c>
      <c r="E67" s="6">
        <v>0.23</v>
      </c>
      <c r="F67" s="6" t="s">
        <v>16</v>
      </c>
      <c r="G67" s="6" t="s">
        <v>16</v>
      </c>
      <c r="H67" s="6" t="s">
        <v>16</v>
      </c>
      <c r="I67" s="6" t="s">
        <v>16</v>
      </c>
      <c r="J67" s="6" t="s">
        <v>16</v>
      </c>
      <c r="K67" t="e">
        <f>VLOOKUP($A67,Public!$D$4:$J$114,6,"False")</f>
        <v>#N/A</v>
      </c>
      <c r="L67" s="12" t="e">
        <f>VLOOKUP($A67,Public!$D$4:$K$114,7,"False")</f>
        <v>#N/A</v>
      </c>
    </row>
    <row r="68" spans="1:12" ht="12.75">
      <c r="A68" s="5" t="s">
        <v>65</v>
      </c>
      <c r="B68" s="6" t="s">
        <v>16</v>
      </c>
      <c r="C68" s="6" t="s">
        <v>16</v>
      </c>
      <c r="D68" s="6" t="s">
        <v>16</v>
      </c>
      <c r="E68" s="6" t="s">
        <v>16</v>
      </c>
      <c r="F68" s="6">
        <v>0</v>
      </c>
      <c r="G68" s="6" t="s">
        <v>16</v>
      </c>
      <c r="H68" s="6" t="s">
        <v>16</v>
      </c>
      <c r="I68" s="6" t="s">
        <v>16</v>
      </c>
      <c r="J68" s="6" t="s">
        <v>16</v>
      </c>
      <c r="K68">
        <f>VLOOKUP($A68,Public!$D$4:$J$114,6,"False")</f>
        <v>9.343892141417454</v>
      </c>
      <c r="L68" s="12">
        <f>VLOOKUP($A68,Public!$D$4:$K$114,7,"False")</f>
        <v>44.7502713944396</v>
      </c>
    </row>
    <row r="69" spans="1:12" ht="12.75">
      <c r="A69" s="5" t="s">
        <v>70</v>
      </c>
      <c r="B69" s="6">
        <v>0.05</v>
      </c>
      <c r="C69" s="6">
        <v>1</v>
      </c>
      <c r="D69" s="6" t="s">
        <v>16</v>
      </c>
      <c r="E69" s="6" t="s">
        <v>16</v>
      </c>
      <c r="F69" s="6" t="s">
        <v>16</v>
      </c>
      <c r="G69" s="6" t="s">
        <v>16</v>
      </c>
      <c r="H69" s="6" t="s">
        <v>16</v>
      </c>
      <c r="I69" s="6" t="s">
        <v>16</v>
      </c>
      <c r="J69" s="6" t="s">
        <v>16</v>
      </c>
      <c r="K69">
        <f>VLOOKUP($A69,Public!$D$4:$J$114,6,"False")</f>
        <v>7.161129947199709</v>
      </c>
      <c r="L69" s="12">
        <f>VLOOKUP($A69,Public!$D$4:$K$114,7,"False")</f>
        <v>44.8625152404431</v>
      </c>
    </row>
    <row r="70" spans="1:12" ht="12.75">
      <c r="A70" s="5" t="s">
        <v>71</v>
      </c>
      <c r="B70" s="6">
        <v>0.5</v>
      </c>
      <c r="C70" s="6" t="s">
        <v>16</v>
      </c>
      <c r="D70" s="6" t="s">
        <v>16</v>
      </c>
      <c r="E70" s="6" t="s">
        <v>16</v>
      </c>
      <c r="F70" s="6" t="s">
        <v>16</v>
      </c>
      <c r="G70" s="6" t="s">
        <v>16</v>
      </c>
      <c r="H70" s="6" t="s">
        <v>16</v>
      </c>
      <c r="I70" s="6" t="s">
        <v>16</v>
      </c>
      <c r="J70" s="6" t="s">
        <v>16</v>
      </c>
      <c r="K70" t="e">
        <f>VLOOKUP($A70,Public!$D$4:$J$114,6,"False")</f>
        <v>#N/A</v>
      </c>
      <c r="L70" s="12" t="e">
        <f>VLOOKUP($A70,Public!$D$4:$K$114,7,"False")</f>
        <v>#N/A</v>
      </c>
    </row>
    <row r="71" spans="1:12" ht="12.75">
      <c r="A71" s="5" t="s">
        <v>72</v>
      </c>
      <c r="B71" s="6" t="s">
        <v>16</v>
      </c>
      <c r="C71" s="6">
        <v>0.2</v>
      </c>
      <c r="D71" s="6" t="s">
        <v>16</v>
      </c>
      <c r="E71" s="6" t="s">
        <v>16</v>
      </c>
      <c r="F71" s="6" t="s">
        <v>16</v>
      </c>
      <c r="G71" s="6" t="s">
        <v>16</v>
      </c>
      <c r="H71" s="6" t="s">
        <v>16</v>
      </c>
      <c r="I71" s="6" t="s">
        <v>16</v>
      </c>
      <c r="J71" s="6" t="s">
        <v>16</v>
      </c>
      <c r="K71">
        <f>VLOOKUP($A71,Public!$D$4:$J$114,6,"False")</f>
        <v>9.06064348139125</v>
      </c>
      <c r="L71" s="12">
        <f>VLOOKUP($A71,Public!$D$4:$K$114,7,"False")</f>
        <v>33.2695528281623</v>
      </c>
    </row>
    <row r="72" spans="1:12" ht="12.75">
      <c r="A72" s="5" t="s">
        <v>74</v>
      </c>
      <c r="B72" s="6">
        <v>0.9</v>
      </c>
      <c r="C72" s="6" t="s">
        <v>16</v>
      </c>
      <c r="D72" s="6" t="s">
        <v>16</v>
      </c>
      <c r="E72" s="6" t="s">
        <v>16</v>
      </c>
      <c r="F72" s="6" t="s">
        <v>16</v>
      </c>
      <c r="G72" s="6" t="s">
        <v>16</v>
      </c>
      <c r="H72" s="6" t="s">
        <v>16</v>
      </c>
      <c r="I72" s="6" t="s">
        <v>16</v>
      </c>
      <c r="J72" s="6" t="s">
        <v>16</v>
      </c>
      <c r="K72">
        <f>VLOOKUP($A72,Public!$D$4:$J$114,6,"False")</f>
        <v>7.9867820684824204</v>
      </c>
      <c r="L72" s="12">
        <f>VLOOKUP($A72,Public!$D$4:$K$114,7,"False")</f>
        <v>27.6673977976025</v>
      </c>
    </row>
    <row r="73" spans="1:12" ht="12.75">
      <c r="A73" s="5" t="s">
        <v>80</v>
      </c>
      <c r="B73" s="6">
        <v>2.7</v>
      </c>
      <c r="C73" s="6" t="s">
        <v>16</v>
      </c>
      <c r="D73" s="6" t="s">
        <v>16</v>
      </c>
      <c r="E73" s="6" t="s">
        <v>16</v>
      </c>
      <c r="F73" s="6" t="s">
        <v>16</v>
      </c>
      <c r="G73" s="6" t="s">
        <v>16</v>
      </c>
      <c r="H73" s="6" t="s">
        <v>16</v>
      </c>
      <c r="I73" s="6" t="s">
        <v>16</v>
      </c>
      <c r="J73" s="6" t="s">
        <v>16</v>
      </c>
      <c r="K73" t="e">
        <f>VLOOKUP($A73,Public!$D$4:$J$114,6,"False")</f>
        <v>#N/A</v>
      </c>
      <c r="L73" s="12" t="e">
        <f>VLOOKUP($A73,Public!$D$4:$K$114,7,"False")</f>
        <v>#N/A</v>
      </c>
    </row>
    <row r="74" spans="1:12" ht="12.75">
      <c r="A74" s="5" t="s">
        <v>84</v>
      </c>
      <c r="B74" s="6" t="s">
        <v>16</v>
      </c>
      <c r="C74" s="6" t="s">
        <v>16</v>
      </c>
      <c r="D74" s="6" t="s">
        <v>16</v>
      </c>
      <c r="E74" s="6">
        <v>1.5</v>
      </c>
      <c r="F74" s="6">
        <f>1.56+0.38</f>
        <v>1.94</v>
      </c>
      <c r="G74" s="6" t="s">
        <v>16</v>
      </c>
      <c r="H74" s="6" t="s">
        <v>16</v>
      </c>
      <c r="I74" s="6" t="s">
        <v>16</v>
      </c>
      <c r="J74" s="6" t="s">
        <v>16</v>
      </c>
      <c r="K74" t="e">
        <f>VLOOKUP($A74,Public!$D$4:$J$114,6,"False")</f>
        <v>#N/A</v>
      </c>
      <c r="L74" s="12" t="e">
        <f>VLOOKUP($A74,Public!$D$4:$K$114,7,"False")</f>
        <v>#N/A</v>
      </c>
    </row>
    <row r="76" ht="12.75">
      <c r="A76" s="9" t="s">
        <v>87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5" sqref="A15"/>
    </sheetView>
  </sheetViews>
  <sheetFormatPr defaultColWidth="9.140625" defaultRowHeight="12.75"/>
  <sheetData>
    <row r="1" ht="12.75">
      <c r="A1" t="s">
        <v>304</v>
      </c>
    </row>
    <row r="3" spans="1:8" ht="25.5">
      <c r="A3" s="21" t="s">
        <v>303</v>
      </c>
      <c r="B3" s="20" t="s">
        <v>291</v>
      </c>
      <c r="C3" s="20" t="s">
        <v>292</v>
      </c>
      <c r="D3" s="20" t="s">
        <v>293</v>
      </c>
      <c r="E3" s="20" t="s">
        <v>294</v>
      </c>
      <c r="F3" s="20" t="s">
        <v>295</v>
      </c>
      <c r="G3" s="20" t="s">
        <v>302</v>
      </c>
      <c r="H3" s="20" t="s">
        <v>301</v>
      </c>
    </row>
    <row r="4" spans="1:8" ht="12.75">
      <c r="A4" t="s">
        <v>306</v>
      </c>
      <c r="B4" s="25">
        <f>SUM(Sheet3!B7:B12)</f>
        <v>0.3874828782235348</v>
      </c>
      <c r="C4" s="25">
        <f>SUM(Sheet3!C7:C12)</f>
        <v>0.04853292630793769</v>
      </c>
      <c r="D4" s="25">
        <f>SUM(Sheet3!D7:D12)</f>
        <v>0.002295140264545649</v>
      </c>
      <c r="E4" s="25">
        <f>SUM(Sheet3!E7:E12)</f>
        <v>0.4946555678768458</v>
      </c>
      <c r="F4" s="25">
        <f>SUM(Sheet3!F7:F12)</f>
        <v>0.08491941578719181</v>
      </c>
      <c r="G4" s="25">
        <f>SUM(Sheet3!G7:G12)</f>
        <v>0.01244880106432951</v>
      </c>
      <c r="H4" s="25">
        <f>SUM(Sheet3!H7:H12)</f>
        <v>0.599621322241956</v>
      </c>
    </row>
    <row r="5" spans="1:8" ht="12.75">
      <c r="A5" s="19" t="s">
        <v>300</v>
      </c>
      <c r="B5" s="25">
        <f>SUM(Sheet3!B13:B24)</f>
        <v>1.825124335696996</v>
      </c>
      <c r="C5" s="25">
        <f>SUM(Sheet3!C13:C24)</f>
        <v>0.3772288655974376</v>
      </c>
      <c r="D5" s="25">
        <f>SUM(Sheet3!D13:D24)</f>
        <v>0.8434485878635082</v>
      </c>
      <c r="E5" s="25">
        <f>SUM(Sheet3!E13:E24)</f>
        <v>1.7017060760499414</v>
      </c>
      <c r="F5" s="25">
        <f>SUM(Sheet3!F13:F24)</f>
        <v>0.44509244912893847</v>
      </c>
      <c r="G5" s="25">
        <f>SUM(Sheet3!G13:G24)</f>
        <v>0.1781831544348807</v>
      </c>
      <c r="H5" s="25">
        <f>SUM(Sheet3!H13:H24)</f>
        <v>2.1165871581494144</v>
      </c>
    </row>
    <row r="6" spans="1:8" ht="12.75">
      <c r="A6" s="26" t="s">
        <v>307</v>
      </c>
      <c r="B6" s="27">
        <f>SUM(Sheet3!B25:B36)</f>
        <v>1.0970821478173776</v>
      </c>
      <c r="C6" s="27">
        <f>SUM(Sheet3!C25:C36)</f>
        <v>0.3027474062023031</v>
      </c>
      <c r="D6" s="27">
        <f>SUM(Sheet3!D25:D36)</f>
        <v>0.6197958436701551</v>
      </c>
      <c r="E6" s="27">
        <f>SUM(Sheet3!E25:E36)</f>
        <v>1.216030623229334</v>
      </c>
      <c r="F6" s="27">
        <f>SUM(Sheet3!F25:F36)</f>
        <v>0.23894789017210216</v>
      </c>
      <c r="G6" s="27">
        <f>SUM(Sheet3!G25:G36)</f>
        <v>0.460500140886952</v>
      </c>
      <c r="H6" s="27">
        <f>SUM(Sheet3!H25:H36)</f>
        <v>1.3750283033180664</v>
      </c>
    </row>
    <row r="7" spans="1:8" ht="12.75">
      <c r="A7" s="22" t="s">
        <v>308</v>
      </c>
      <c r="B7" s="25">
        <f>SUM(B4:B6)</f>
        <v>3.3096893617379086</v>
      </c>
      <c r="C7" s="25">
        <f aca="true" t="shared" si="0" ref="C7:H7">SUM(C4:C6)</f>
        <v>0.7285091981076784</v>
      </c>
      <c r="D7" s="25">
        <f t="shared" si="0"/>
        <v>1.465539571798209</v>
      </c>
      <c r="E7" s="25">
        <f t="shared" si="0"/>
        <v>3.412392267156121</v>
      </c>
      <c r="F7" s="25">
        <f t="shared" si="0"/>
        <v>0.7689597550882324</v>
      </c>
      <c r="G7" s="25">
        <f t="shared" si="0"/>
        <v>0.6511320963861622</v>
      </c>
      <c r="H7" s="25">
        <f t="shared" si="0"/>
        <v>4.091236783709436</v>
      </c>
    </row>
    <row r="8" spans="1:8" ht="37.5" customHeight="1">
      <c r="A8" s="23" t="s">
        <v>305</v>
      </c>
      <c r="B8" s="24"/>
      <c r="C8" s="24"/>
      <c r="D8" s="24"/>
      <c r="E8" s="24"/>
      <c r="F8" s="24"/>
      <c r="G8" s="24"/>
      <c r="H8" s="24"/>
    </row>
    <row r="10" spans="1:8" ht="25.5" customHeight="1">
      <c r="A10" s="11" t="s">
        <v>309</v>
      </c>
      <c r="B10" s="28"/>
      <c r="C10" s="28">
        <v>0.075</v>
      </c>
      <c r="D10" s="28"/>
      <c r="E10" s="28"/>
      <c r="F10" s="28">
        <v>0.074</v>
      </c>
      <c r="G10" s="28">
        <v>0.062</v>
      </c>
      <c r="H10" s="28">
        <v>0.049</v>
      </c>
    </row>
    <row r="12" ht="12.75">
      <c r="A12" t="s">
        <v>310</v>
      </c>
    </row>
    <row r="14" ht="12.75">
      <c r="A14" t="s">
        <v>311</v>
      </c>
    </row>
  </sheetData>
  <mergeCells count="1">
    <mergeCell ref="A8:H8"/>
  </mergeCells>
  <printOptions/>
  <pageMargins left="0.75" right="0.75" top="1" bottom="1" header="0.5" footer="0.5"/>
  <pageSetup orientation="portrait" paperSize="9"/>
  <ignoredErrors>
    <ignoredError sqref="B4:H5 B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0">
      <selection activeCell="A4" sqref="A4:H6"/>
    </sheetView>
  </sheetViews>
  <sheetFormatPr defaultColWidth="9.140625" defaultRowHeight="12.75"/>
  <sheetData>
    <row r="1" ht="12.75">
      <c r="A1" t="s">
        <v>298</v>
      </c>
    </row>
    <row r="4" ht="12.75">
      <c r="A4" t="s">
        <v>299</v>
      </c>
    </row>
    <row r="6" spans="2:8" ht="12.75">
      <c r="B6" t="s">
        <v>291</v>
      </c>
      <c r="C6" t="s">
        <v>292</v>
      </c>
      <c r="D6" t="s">
        <v>293</v>
      </c>
      <c r="E6" t="s">
        <v>294</v>
      </c>
      <c r="F6" t="s">
        <v>295</v>
      </c>
      <c r="G6" t="s">
        <v>296</v>
      </c>
      <c r="H6" t="s">
        <v>297</v>
      </c>
    </row>
    <row r="7" spans="1:8" ht="12.75">
      <c r="A7">
        <v>0</v>
      </c>
      <c r="B7" s="12">
        <v>0.005036568671519805</v>
      </c>
      <c r="C7" s="12">
        <v>9.869919111356157E-05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12.75">
      <c r="A8">
        <v>1</v>
      </c>
      <c r="B8" s="12">
        <v>0.0034235907309599135</v>
      </c>
      <c r="C8" s="12">
        <v>1.4600573340620783E-05</v>
      </c>
      <c r="D8" s="12">
        <v>0</v>
      </c>
      <c r="E8" s="12">
        <v>0</v>
      </c>
      <c r="F8" s="12">
        <v>0</v>
      </c>
      <c r="G8" s="12">
        <v>0.0001415484648269422</v>
      </c>
      <c r="H8" s="12">
        <v>0</v>
      </c>
    </row>
    <row r="9" spans="1:8" ht="12.75">
      <c r="A9">
        <v>2</v>
      </c>
      <c r="B9" s="12">
        <v>0.05705117245492595</v>
      </c>
      <c r="C9" s="12">
        <v>0.0022888540684121166</v>
      </c>
      <c r="D9" s="12">
        <v>0</v>
      </c>
      <c r="E9" s="12">
        <v>0</v>
      </c>
      <c r="F9" s="12">
        <v>0</v>
      </c>
      <c r="G9" s="12">
        <v>0.000269109435005821</v>
      </c>
      <c r="H9" s="12">
        <v>0.12559350422674836</v>
      </c>
    </row>
    <row r="10" spans="1:8" ht="12.75">
      <c r="A10">
        <v>3</v>
      </c>
      <c r="B10" s="12">
        <v>0.1004013924133035</v>
      </c>
      <c r="C10" s="12">
        <v>0.020315830359030174</v>
      </c>
      <c r="D10" s="12">
        <v>0</v>
      </c>
      <c r="E10" s="12">
        <v>0.07064626992996542</v>
      </c>
      <c r="F10" s="12">
        <v>0.020890270325462312</v>
      </c>
      <c r="G10" s="12">
        <v>0.0003578844001672935</v>
      </c>
      <c r="H10" s="12">
        <v>0.17720548269836353</v>
      </c>
    </row>
    <row r="11" spans="1:8" ht="12.75">
      <c r="A11">
        <v>4</v>
      </c>
      <c r="B11" s="12">
        <v>0.10534612571827999</v>
      </c>
      <c r="C11" s="12">
        <v>0.010658918739262665</v>
      </c>
      <c r="D11" s="12">
        <v>0</v>
      </c>
      <c r="E11" s="12">
        <v>0.18012891867201383</v>
      </c>
      <c r="F11" s="12">
        <v>0.027832932041137237</v>
      </c>
      <c r="G11" s="12">
        <v>0.0027259402944549414</v>
      </c>
      <c r="H11" s="12">
        <v>0.19570867134093597</v>
      </c>
    </row>
    <row r="12" spans="1:8" ht="12.75">
      <c r="A12">
        <v>5</v>
      </c>
      <c r="B12" s="12">
        <v>0.11622402823454565</v>
      </c>
      <c r="C12" s="12">
        <v>0.015156023376778559</v>
      </c>
      <c r="D12" s="12">
        <v>0.002295140264545649</v>
      </c>
      <c r="E12" s="12">
        <v>0.24388037927486655</v>
      </c>
      <c r="F12" s="12">
        <v>0.03619621342059225</v>
      </c>
      <c r="G12" s="12">
        <v>0.008954318469874512</v>
      </c>
      <c r="H12" s="12">
        <v>0.10111366397590818</v>
      </c>
    </row>
    <row r="13" spans="1:8" ht="12.75">
      <c r="A13">
        <v>6</v>
      </c>
      <c r="B13" s="12">
        <v>0.15113034293024125</v>
      </c>
      <c r="C13" s="12">
        <v>0.018379443698976372</v>
      </c>
      <c r="D13" s="12">
        <v>0.02679174515212504</v>
      </c>
      <c r="E13" s="12">
        <v>0.1027856500578455</v>
      </c>
      <c r="F13" s="12">
        <v>0.03204097069554542</v>
      </c>
      <c r="G13" s="12">
        <v>0.01265736687278736</v>
      </c>
      <c r="H13" s="12">
        <v>0.03065521121955452</v>
      </c>
    </row>
    <row r="14" spans="1:8" ht="12.75">
      <c r="A14">
        <v>7</v>
      </c>
      <c r="B14" s="12">
        <v>0.13815265255641448</v>
      </c>
      <c r="C14" s="12">
        <v>0.019180145590122342</v>
      </c>
      <c r="D14" s="12">
        <v>0.051838950096625015</v>
      </c>
      <c r="E14" s="12">
        <v>0.11916721695034957</v>
      </c>
      <c r="F14" s="12">
        <v>0.030923743411951043</v>
      </c>
      <c r="G14" s="12">
        <v>0.014106217377831524</v>
      </c>
      <c r="H14" s="12">
        <v>0.02073510049558786</v>
      </c>
    </row>
    <row r="15" spans="1:8" ht="12.75">
      <c r="A15">
        <v>8</v>
      </c>
      <c r="B15" s="12">
        <v>0.12503329055586337</v>
      </c>
      <c r="C15" s="12">
        <v>0.015862485309115274</v>
      </c>
      <c r="D15" s="12">
        <v>0.053497602377837544</v>
      </c>
      <c r="E15" s="12">
        <v>0.11838135661872484</v>
      </c>
      <c r="F15" s="12">
        <v>0.022256608369369116</v>
      </c>
      <c r="G15" s="12">
        <v>0.0148758469302882</v>
      </c>
      <c r="H15" s="12">
        <v>0.03307662414943139</v>
      </c>
    </row>
    <row r="16" spans="1:8" ht="12.75">
      <c r="A16">
        <v>9</v>
      </c>
      <c r="B16" s="12">
        <v>0.15243934019761435</v>
      </c>
      <c r="C16" s="12">
        <v>0.013721547080285166</v>
      </c>
      <c r="D16" s="12">
        <v>0.0531584393512931</v>
      </c>
      <c r="E16" s="12">
        <v>0.09229987414045251</v>
      </c>
      <c r="F16" s="12">
        <v>0.024153559581473315</v>
      </c>
      <c r="G16" s="12">
        <v>0.012839611138653706</v>
      </c>
      <c r="H16" s="12">
        <v>0.04716471760384519</v>
      </c>
    </row>
    <row r="17" spans="1:8" ht="12.75">
      <c r="A17">
        <v>10</v>
      </c>
      <c r="B17" s="12">
        <v>0.12103098337062444</v>
      </c>
      <c r="C17" s="12">
        <v>0.024519597248075526</v>
      </c>
      <c r="D17" s="12">
        <v>0.061739367264852664</v>
      </c>
      <c r="E17" s="12">
        <v>0.11139350381571758</v>
      </c>
      <c r="F17" s="12">
        <v>0.022916195049789444</v>
      </c>
      <c r="G17" s="12">
        <v>0.017817490499520174</v>
      </c>
      <c r="H17" s="12">
        <v>0.06545822210198272</v>
      </c>
    </row>
    <row r="18" spans="1:8" ht="12.75">
      <c r="A18">
        <v>11</v>
      </c>
      <c r="B18" s="12">
        <v>0.17249119225162673</v>
      </c>
      <c r="C18" s="12">
        <v>0.026528354093604357</v>
      </c>
      <c r="D18" s="12">
        <v>0.0561355810199157</v>
      </c>
      <c r="E18" s="12">
        <v>0.11364786303922418</v>
      </c>
      <c r="F18" s="12">
        <v>0.02817680349708542</v>
      </c>
      <c r="G18" s="12">
        <v>0.021072395082961777</v>
      </c>
      <c r="H18" s="12">
        <v>0.10746621798883885</v>
      </c>
    </row>
    <row r="19" spans="1:8" ht="12.75">
      <c r="A19">
        <v>12</v>
      </c>
      <c r="B19" s="12">
        <v>0.14500245896248196</v>
      </c>
      <c r="C19" s="12">
        <v>0.03175523545856381</v>
      </c>
      <c r="D19" s="12">
        <v>0.06625201648950643</v>
      </c>
      <c r="E19" s="12">
        <v>0.1293371992605541</v>
      </c>
      <c r="F19" s="12">
        <v>0.03485656388971221</v>
      </c>
      <c r="G19" s="12">
        <v>0.01011078764910008</v>
      </c>
      <c r="H19" s="12">
        <v>0.13695119297465236</v>
      </c>
    </row>
    <row r="20" spans="1:8" ht="12.75">
      <c r="A20">
        <v>13</v>
      </c>
      <c r="B20" s="12">
        <v>0.15923819673083206</v>
      </c>
      <c r="C20" s="12">
        <v>0.031144618530812893</v>
      </c>
      <c r="D20" s="12">
        <v>0.06464414941237936</v>
      </c>
      <c r="E20" s="12">
        <v>0.13848455596800022</v>
      </c>
      <c r="F20" s="12">
        <v>0.03494582513417882</v>
      </c>
      <c r="G20" s="12">
        <v>0.013543616723203505</v>
      </c>
      <c r="H20" s="12">
        <v>0.1963791655685763</v>
      </c>
    </row>
    <row r="21" spans="1:8" ht="12.75">
      <c r="A21">
        <v>14</v>
      </c>
      <c r="B21" s="12">
        <v>0.165818852165206</v>
      </c>
      <c r="C21" s="12">
        <v>0.036305877153220395</v>
      </c>
      <c r="D21" s="12">
        <v>0.06258281904692298</v>
      </c>
      <c r="E21" s="12">
        <v>0.15355200366488042</v>
      </c>
      <c r="F21" s="12">
        <v>0.04297205246011538</v>
      </c>
      <c r="G21" s="12">
        <v>0.014828317177344435</v>
      </c>
      <c r="H21" s="12">
        <v>0.26097319382535283</v>
      </c>
    </row>
    <row r="22" spans="1:8" ht="12.75">
      <c r="A22">
        <v>15</v>
      </c>
      <c r="B22" s="12">
        <v>0.15910841480327723</v>
      </c>
      <c r="C22" s="12">
        <v>0.04674084622099079</v>
      </c>
      <c r="D22" s="12">
        <v>0.12059667419785429</v>
      </c>
      <c r="E22" s="12">
        <v>0.1777013152674459</v>
      </c>
      <c r="F22" s="12">
        <v>0.04469435116744243</v>
      </c>
      <c r="G22" s="12">
        <v>0.017860293889454572</v>
      </c>
      <c r="H22" s="12">
        <v>0.23528980660460458</v>
      </c>
    </row>
    <row r="23" spans="1:8" ht="12.75">
      <c r="A23">
        <v>16</v>
      </c>
      <c r="B23" s="12">
        <v>0.17842268685739907</v>
      </c>
      <c r="C23" s="12">
        <v>0.06224624791398912</v>
      </c>
      <c r="D23" s="12">
        <v>0.11810539420092844</v>
      </c>
      <c r="E23" s="12">
        <v>0.22456181459859872</v>
      </c>
      <c r="F23" s="12">
        <v>0.05930201373127889</v>
      </c>
      <c r="G23" s="12">
        <v>0.015773295600912153</v>
      </c>
      <c r="H23" s="12">
        <v>0.4499744939820398</v>
      </c>
    </row>
    <row r="24" spans="1:8" ht="12.75">
      <c r="A24">
        <v>17</v>
      </c>
      <c r="B24" s="12">
        <v>0.15725592431541494</v>
      </c>
      <c r="C24" s="12">
        <v>0.0508444672996815</v>
      </c>
      <c r="D24" s="12">
        <v>0.10810584925326756</v>
      </c>
      <c r="E24" s="12">
        <v>0.22039372266814788</v>
      </c>
      <c r="F24" s="12">
        <v>0.06785376214099696</v>
      </c>
      <c r="G24" s="12">
        <v>0.012697915492823227</v>
      </c>
      <c r="H24" s="12">
        <v>0.5324632116349483</v>
      </c>
    </row>
    <row r="25" spans="1:8" ht="12.75">
      <c r="A25">
        <v>18</v>
      </c>
      <c r="B25" s="12">
        <v>0.14652438232132076</v>
      </c>
      <c r="C25" s="12">
        <v>0.05402622609313181</v>
      </c>
      <c r="D25" s="12">
        <v>0.08895597547541641</v>
      </c>
      <c r="E25" s="12">
        <v>0.21419162361775512</v>
      </c>
      <c r="F25" s="12">
        <v>0.05649044627914442</v>
      </c>
      <c r="G25" s="12">
        <v>0.031944496375146514</v>
      </c>
      <c r="H25" s="12">
        <v>0.47599642469154146</v>
      </c>
    </row>
    <row r="26" spans="1:8" ht="12.75">
      <c r="A26">
        <v>19</v>
      </c>
      <c r="B26" s="12">
        <v>0.18767157499202422</v>
      </c>
      <c r="C26" s="12">
        <v>0.0404709177221598</v>
      </c>
      <c r="D26" s="12">
        <v>0.10180635000178168</v>
      </c>
      <c r="E26" s="12">
        <v>0.25626592604886905</v>
      </c>
      <c r="F26" s="12">
        <v>0.05399439635879301</v>
      </c>
      <c r="G26" s="12">
        <v>0.06729506911683408</v>
      </c>
      <c r="H26" s="12">
        <v>0.3620710467678095</v>
      </c>
    </row>
    <row r="27" spans="1:8" ht="12.75">
      <c r="A27">
        <v>20</v>
      </c>
      <c r="B27" s="12">
        <v>0.16773468460674265</v>
      </c>
      <c r="C27" s="12">
        <v>0.06032128010107033</v>
      </c>
      <c r="D27" s="12">
        <v>0.11083186318768151</v>
      </c>
      <c r="E27" s="12">
        <v>0.23841181026209599</v>
      </c>
      <c r="F27" s="12">
        <v>0.033882723712581476</v>
      </c>
      <c r="G27" s="12">
        <v>0.053650523580809135</v>
      </c>
      <c r="H27" s="12">
        <v>0.2862951364262329</v>
      </c>
    </row>
    <row r="28" spans="1:8" ht="12.75">
      <c r="A28">
        <v>21</v>
      </c>
      <c r="B28" s="12">
        <v>0.12734223664247735</v>
      </c>
      <c r="C28" s="12">
        <v>0.0423208723866351</v>
      </c>
      <c r="D28" s="12">
        <v>0.08479129347759251</v>
      </c>
      <c r="E28" s="12">
        <v>0.19219851197031265</v>
      </c>
      <c r="F28" s="12">
        <v>0.03139059769257407</v>
      </c>
      <c r="G28" s="12">
        <v>0.06402791503801832</v>
      </c>
      <c r="H28" s="12">
        <v>0.2005681063038619</v>
      </c>
    </row>
    <row r="29" spans="1:8" ht="12.75">
      <c r="A29">
        <v>22</v>
      </c>
      <c r="B29" s="12">
        <v>0.08895797561400219</v>
      </c>
      <c r="C29" s="12">
        <v>0.02634447170576934</v>
      </c>
      <c r="D29" s="12">
        <v>0.09119930181338895</v>
      </c>
      <c r="E29" s="12">
        <v>0.11969334423414496</v>
      </c>
      <c r="F29" s="12">
        <v>0.024160305095652472</v>
      </c>
      <c r="G29" s="12">
        <v>0.0643772817938692</v>
      </c>
      <c r="H29" s="12">
        <v>0.050097589128620404</v>
      </c>
    </row>
    <row r="30" spans="1:8" ht="12.75">
      <c r="A30">
        <v>23</v>
      </c>
      <c r="B30" s="12">
        <v>0.06472140996882947</v>
      </c>
      <c r="C30" s="12">
        <v>0.02805067561803466</v>
      </c>
      <c r="D30" s="12">
        <v>0.05388037035366152</v>
      </c>
      <c r="E30" s="12">
        <v>0.06536011089313241</v>
      </c>
      <c r="F30" s="12">
        <v>0.014874907135356974</v>
      </c>
      <c r="G30" s="12">
        <v>0.04484634577261644</v>
      </c>
      <c r="H30" s="12"/>
    </row>
    <row r="31" spans="1:8" ht="12.75">
      <c r="A31">
        <v>24</v>
      </c>
      <c r="B31" s="12">
        <v>0.0667547578525101</v>
      </c>
      <c r="C31" s="12">
        <v>0.03678688528742213</v>
      </c>
      <c r="D31" s="12">
        <v>0.035865204992780536</v>
      </c>
      <c r="E31" s="12">
        <v>0.053076959903168464</v>
      </c>
      <c r="F31" s="12">
        <v>0.008125630804422095</v>
      </c>
      <c r="G31" s="12">
        <v>0.03301098667194375</v>
      </c>
      <c r="H31" s="12"/>
    </row>
    <row r="32" spans="1:8" ht="12.75">
      <c r="A32">
        <v>25</v>
      </c>
      <c r="B32" s="12">
        <v>0.052520234173159715</v>
      </c>
      <c r="C32" s="12">
        <v>0.004877296679531364</v>
      </c>
      <c r="D32" s="12">
        <v>0.020707573018595677</v>
      </c>
      <c r="E32" s="12">
        <v>0.031989045105058726</v>
      </c>
      <c r="F32" s="12">
        <v>0.0055454740271704515</v>
      </c>
      <c r="G32" s="12">
        <v>0.03255507103096551</v>
      </c>
      <c r="H32" s="12"/>
    </row>
    <row r="33" spans="1:8" ht="12.75">
      <c r="A33">
        <v>26</v>
      </c>
      <c r="B33" s="12">
        <v>0.035825798719852545</v>
      </c>
      <c r="C33" s="12">
        <v>0.0032143962239101175</v>
      </c>
      <c r="D33" s="12">
        <v>0.012675773545247395</v>
      </c>
      <c r="E33" s="12">
        <v>0.0221692707644325</v>
      </c>
      <c r="F33" s="12">
        <v>0.00560919756968829</v>
      </c>
      <c r="G33" s="12">
        <v>0.024866160702188937</v>
      </c>
      <c r="H33" s="12"/>
    </row>
    <row r="34" spans="1:8" ht="12.75">
      <c r="A34">
        <v>27</v>
      </c>
      <c r="B34" s="12">
        <v>0.06202353675093025</v>
      </c>
      <c r="C34" s="12">
        <v>0.0030476580568149334</v>
      </c>
      <c r="D34" s="12">
        <v>0.007066028359873343</v>
      </c>
      <c r="E34" s="12">
        <v>0.011595423281970274</v>
      </c>
      <c r="F34" s="12">
        <v>0.0021787267953413633</v>
      </c>
      <c r="G34" s="12">
        <v>0.02076208791440794</v>
      </c>
      <c r="H34" s="12"/>
    </row>
    <row r="35" spans="1:8" ht="12.75">
      <c r="A35">
        <v>28</v>
      </c>
      <c r="B35" s="12">
        <v>0.07574584046781832</v>
      </c>
      <c r="C35" s="12">
        <v>0.00042003095995790397</v>
      </c>
      <c r="D35" s="12">
        <v>0.006048328569958781</v>
      </c>
      <c r="E35" s="12">
        <v>0.003379025702199648</v>
      </c>
      <c r="F35" s="12">
        <v>0.0010347187421319807</v>
      </c>
      <c r="G35" s="12">
        <v>0.011538363159254371</v>
      </c>
      <c r="H35" s="12"/>
    </row>
    <row r="36" spans="1:8" ht="12.75">
      <c r="A36">
        <v>29</v>
      </c>
      <c r="B36" s="12">
        <v>0.021259715707709927</v>
      </c>
      <c r="C36" s="12">
        <v>0.002866695367865623</v>
      </c>
      <c r="D36" s="12">
        <v>0.005967780874176693</v>
      </c>
      <c r="E36" s="12">
        <v>0.0076995714461943745</v>
      </c>
      <c r="F36" s="12">
        <v>0.0016607659592455444</v>
      </c>
      <c r="G36" s="12">
        <v>0.011625839730897874</v>
      </c>
      <c r="H36" s="1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C5" sqref="C5"/>
    </sheetView>
  </sheetViews>
  <sheetFormatPr defaultColWidth="9.140625" defaultRowHeight="12.75"/>
  <sheetData>
    <row r="3" spans="1:3" ht="12.75">
      <c r="A3">
        <v>8.153393836343998</v>
      </c>
      <c r="B3">
        <v>38.2201851538052</v>
      </c>
      <c r="C3">
        <v>3.1405154228622374</v>
      </c>
    </row>
    <row r="4" spans="1:3" ht="12.75">
      <c r="A4">
        <v>8.372247122921646</v>
      </c>
      <c r="B4">
        <v>34.2660840678774</v>
      </c>
      <c r="C4">
        <v>2.6196390093713027</v>
      </c>
    </row>
    <row r="5" spans="1:3" ht="12.75">
      <c r="A5">
        <v>8.618484110020901</v>
      </c>
      <c r="B5">
        <v>25.8194550724153</v>
      </c>
      <c r="C5">
        <v>5.261917010678835</v>
      </c>
    </row>
    <row r="6" spans="1:3" ht="12.75">
      <c r="A6">
        <v>8.648560535944359</v>
      </c>
      <c r="B6">
        <v>29.1219383335635</v>
      </c>
      <c r="C6">
        <v>0.680253495249134</v>
      </c>
    </row>
    <row r="7" spans="1:3" ht="12.75">
      <c r="A7">
        <v>8.945071643429717</v>
      </c>
      <c r="B7">
        <v>34.6551969848086</v>
      </c>
      <c r="C7">
        <v>0.8352394502675597</v>
      </c>
    </row>
    <row r="8" spans="1:3" ht="12.75">
      <c r="A8">
        <v>9.027103013043552</v>
      </c>
      <c r="B8">
        <v>28.7308295506679</v>
      </c>
      <c r="C8">
        <v>3.3866138662526106</v>
      </c>
    </row>
    <row r="9" spans="1:3" ht="12.75">
      <c r="A9">
        <v>9.240631658355543</v>
      </c>
      <c r="B9">
        <v>17.4354758275658</v>
      </c>
      <c r="C9">
        <v>0.8128747522481211</v>
      </c>
    </row>
    <row r="10" spans="1:3" ht="12.75">
      <c r="A10">
        <v>9.384555536347749</v>
      </c>
      <c r="B10">
        <v>28.9131584237741</v>
      </c>
      <c r="C10">
        <v>0.968386546096886</v>
      </c>
    </row>
    <row r="11" spans="1:3" ht="12.75">
      <c r="A11">
        <v>9.413671889373134</v>
      </c>
      <c r="B11">
        <v>17.3100432559495</v>
      </c>
      <c r="C11">
        <v>0.8432560321941185</v>
      </c>
    </row>
    <row r="12" spans="1:3" ht="12.75">
      <c r="A12">
        <v>9.547536969738871</v>
      </c>
      <c r="B12">
        <v>15.7012329215407</v>
      </c>
      <c r="C12">
        <v>1.5172497551183468</v>
      </c>
    </row>
    <row r="13" spans="1:3" ht="12.75">
      <c r="A13">
        <v>9.750549468457255</v>
      </c>
      <c r="B13">
        <v>15.697957270469</v>
      </c>
      <c r="C13">
        <v>1.1087910756345705</v>
      </c>
    </row>
    <row r="14" spans="1:3" ht="12.75">
      <c r="A14">
        <v>9.943573816490941</v>
      </c>
      <c r="B14">
        <v>18.4536251796204</v>
      </c>
      <c r="C14">
        <v>0.2352777182544531</v>
      </c>
    </row>
    <row r="15" spans="1:3" ht="12.75">
      <c r="A15">
        <v>9.973934402412185</v>
      </c>
      <c r="B15">
        <v>19.0204519369923</v>
      </c>
      <c r="C15">
        <v>0.3378494452756178</v>
      </c>
    </row>
    <row r="16" spans="1:3" ht="12.75">
      <c r="A16">
        <v>9.994278855444708</v>
      </c>
      <c r="B16">
        <v>14.50526296277</v>
      </c>
      <c r="C16">
        <v>0.24575966744294292</v>
      </c>
    </row>
    <row r="17" spans="1:3" ht="12.75">
      <c r="A17">
        <v>9.996088982408352</v>
      </c>
      <c r="B17">
        <v>19.1217972379191</v>
      </c>
      <c r="C17">
        <v>0.4599312918561107</v>
      </c>
    </row>
    <row r="18" spans="1:3" ht="12.75">
      <c r="A18">
        <v>10.01844142133997</v>
      </c>
      <c r="B18">
        <v>22.7444451858836</v>
      </c>
      <c r="C18">
        <v>0.6172478962341099</v>
      </c>
    </row>
    <row r="19" spans="1:3" ht="12.75">
      <c r="A19">
        <v>10.03847357071574</v>
      </c>
      <c r="B19">
        <v>15.8007075091106</v>
      </c>
      <c r="C19">
        <v>1.563628269976081</v>
      </c>
    </row>
    <row r="20" spans="1:3" ht="12.75">
      <c r="A20">
        <v>10.052700126993802</v>
      </c>
      <c r="B20">
        <v>15.0973353888142</v>
      </c>
      <c r="C20">
        <v>1.6383878244824495</v>
      </c>
    </row>
    <row r="21" spans="1:3" ht="12.75">
      <c r="A21">
        <v>10.07647517064709</v>
      </c>
      <c r="B21">
        <v>19.5525033093097</v>
      </c>
      <c r="C21">
        <v>0.8791861727451361</v>
      </c>
    </row>
    <row r="22" spans="1:3" ht="12.75">
      <c r="A22">
        <v>10.088629436218488</v>
      </c>
      <c r="B22">
        <v>18.4947026691298</v>
      </c>
      <c r="C22">
        <v>0.16575844619312768</v>
      </c>
    </row>
    <row r="23" spans="1:3" ht="12.75">
      <c r="A23">
        <v>10.091741866921371</v>
      </c>
      <c r="B23">
        <v>17.2902293330826</v>
      </c>
      <c r="C23">
        <v>0.4975960524892328</v>
      </c>
    </row>
    <row r="24" spans="1:3" ht="12.75">
      <c r="A24">
        <v>10.104167819962921</v>
      </c>
      <c r="B24">
        <v>24.006815879562</v>
      </c>
      <c r="C24">
        <v>0.4003531124382023</v>
      </c>
    </row>
    <row r="25" spans="1:3" ht="12.75">
      <c r="A25">
        <v>10.142434025847855</v>
      </c>
      <c r="B25">
        <v>17.9267567138276</v>
      </c>
      <c r="C25">
        <v>0.47174336791834476</v>
      </c>
    </row>
    <row r="26" spans="1:3" ht="12.75">
      <c r="A26">
        <v>10.145587006654658</v>
      </c>
      <c r="B26">
        <v>17.1304285316456</v>
      </c>
      <c r="C26">
        <v>0.6249803657836791</v>
      </c>
    </row>
    <row r="27" spans="1:3" ht="12.75">
      <c r="A27">
        <v>10.312567898500824</v>
      </c>
      <c r="B27">
        <v>21.6555804686052</v>
      </c>
      <c r="C27">
        <v>1.9763675139630312</v>
      </c>
    </row>
    <row r="28" spans="1:3" ht="12.75">
      <c r="A28">
        <v>10.343162312349067</v>
      </c>
      <c r="B28">
        <v>19.8424246796029</v>
      </c>
      <c r="C28">
        <v>0.18351872004184855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cp:lastPrinted>2004-11-11T19:34:36Z</cp:lastPrinted>
  <dcterms:created xsi:type="dcterms:W3CDTF">2004-11-10T21:46:52Z</dcterms:created>
  <dcterms:modified xsi:type="dcterms:W3CDTF">2005-09-08T20:16:26Z</dcterms:modified>
  <cp:category/>
  <cp:version/>
  <cp:contentType/>
  <cp:contentStatus/>
</cp:coreProperties>
</file>